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ổ quỹ" sheetId="1" state="visible" r:id="rId1"/>
    <sheet xmlns:r="http://schemas.openxmlformats.org/officeDocument/2006/relationships" name="Tổng hợp" sheetId="2" state="visible" r:id="rId2"/>
    <sheet xmlns:r="http://schemas.openxmlformats.org/officeDocument/2006/relationships" name="Hướng dẫn" sheetId="3" state="visible" r:id="rId3"/>
  </sheets>
  <definedNames>
    <definedName name="_xlnm._FilterDatabase" localSheetId="0" hidden="1">'Sổ quỹ'!$A$2:$N$12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&quot;₫&quot;"/>
    <numFmt numFmtId="165" formatCode="0.00&quot;%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16A34A"/>
      <sz val="10"/>
    </font>
    <font>
      <name val="Calibri"/>
      <b val="1"/>
      <color rgb="00DC2626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16A34A"/>
      <sz val="11"/>
    </font>
    <font>
      <name val="Calibri"/>
      <b val="1"/>
      <color rgb="00DC2626"/>
      <sz val="11"/>
    </font>
    <font>
      <name val="Calibri"/>
      <sz val="10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334155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left" vertical="center" wrapText="1"/>
    </xf>
    <xf numFmtId="164" fontId="3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0" fontId="0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left" vertical="center" wrapText="1"/>
    </xf>
    <xf numFmtId="164" fontId="4" fillId="5" borderId="1" applyAlignment="1" pivotButton="0" quotePrefix="0" xfId="0">
      <alignment horizontal="right" vertical="center"/>
    </xf>
    <xf numFmtId="0" fontId="6" fillId="7" borderId="0" applyAlignment="1" pivotButton="0" quotePrefix="0" xfId="0">
      <alignment horizontal="right" vertical="center"/>
    </xf>
    <xf numFmtId="164" fontId="7" fillId="8" borderId="1" applyAlignment="1" pivotButton="0" quotePrefix="0" xfId="0">
      <alignment horizontal="right" vertical="center"/>
    </xf>
    <xf numFmtId="164" fontId="8" fillId="9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0" fontId="5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164" fontId="5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right" vertical="center"/>
    </xf>
    <xf numFmtId="0" fontId="6" fillId="7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right" vertical="center"/>
    </xf>
    <xf numFmtId="164" fontId="4" fillId="6" borderId="1" applyAlignment="1" pivotButton="0" quotePrefix="0" xfId="0">
      <alignment horizontal="right" vertical="center"/>
    </xf>
    <xf numFmtId="165" fontId="9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164" fontId="4" fillId="4" borderId="1" applyAlignment="1" pivotButton="0" quotePrefix="0" xfId="0">
      <alignment horizontal="right" vertical="center"/>
    </xf>
    <xf numFmtId="165" fontId="9" fillId="4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center" vertical="center"/>
    </xf>
    <xf numFmtId="164" fontId="6" fillId="3" borderId="1" applyAlignment="1" pivotButton="0" quotePrefix="0" xfId="0">
      <alignment horizontal="right" vertical="center"/>
    </xf>
    <xf numFmtId="0" fontId="0" fillId="3" borderId="1" pivotButton="0" quotePrefix="0" xfId="0"/>
    <xf numFmtId="0" fontId="2" fillId="3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</font>
      <fill>
        <patternFill patternType="solid">
          <fgColor rgb="00FEE2E2"/>
        </patternFill>
      </fill>
    </dxf>
    <dxf>
      <font>
        <name val="Calibri"/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Thu / Chi theo tháng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'Tổng hợp'!B13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'Tổng hợp'!$A$14:$A$25</f>
            </numRef>
          </cat>
          <val>
            <numRef>
              <f>'Tổng hợp'!$B$14:$B$25</f>
            </numRef>
          </val>
        </ser>
        <ser>
          <idx val="1"/>
          <order val="1"/>
          <tx>
            <strRef>
              <f>'Tổng hợp'!C13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'Tổng hợp'!$A$14:$A$25</f>
            </numRef>
          </cat>
          <val>
            <numRef>
              <f>'Tổng hợp'!$C$14:$C$25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Tháng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Số tiền (₫)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Xu hướng Số dư cuối tháng</a:t>
            </a:r>
          </a:p>
        </rich>
      </tx>
    </title>
    <plotArea>
      <lineChart>
        <grouping val="standard"/>
        <ser>
          <idx val="0"/>
          <order val="0"/>
          <tx>
            <strRef>
              <f>'Tổng hợp'!D13</f>
            </strRef>
          </tx>
          <spPr>
            <a:ln xmlns:a="http://schemas.openxmlformats.org/drawingml/2006/main" w="25000">
              <a:solidFill>
                <a:srgbClr val="0EA5E9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'Tổng hợp'!$A$14:$A$25</f>
            </numRef>
          </cat>
          <val>
            <numRef>
              <f>'Tổng hợp'!$D$14:$D$25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Tháng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Số dư (₫)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5" customWidth="1" min="1" max="1"/>
    <col width="13" customWidth="1" min="2" max="2"/>
    <col width="11" customWidth="1" min="3" max="3"/>
    <col width="32" customWidth="1" min="4" max="4"/>
    <col width="24" customWidth="1" min="5" max="5"/>
    <col width="18" customWidth="1" min="6" max="6"/>
    <col width="14" customWidth="1" min="7" max="7"/>
    <col width="18" customWidth="1" min="8" max="8"/>
    <col width="18" customWidth="1" min="9" max="9"/>
    <col width="20" customWidth="1" min="10" max="10"/>
    <col width="20" customWidth="1" min="11" max="11"/>
    <col width="18" customWidth="1" min="12" max="12"/>
    <col width="22" customWidth="1" min="13" max="13"/>
    <col width="16" customWidth="1" min="14" max="14"/>
  </cols>
  <sheetData>
    <row r="1" ht="30" customHeight="1">
      <c r="A1" s="1" t="inlineStr">
        <is>
          <t>SỔ QUỸ TIỀN MẶT NĂM 2026</t>
        </is>
      </c>
    </row>
    <row r="2" ht="25" customHeight="1">
      <c r="A2" s="2" t="inlineStr">
        <is>
          <t>Ngày chứng từ</t>
        </is>
      </c>
      <c r="B2" s="2" t="inlineStr">
        <is>
          <t>Số chứng từ</t>
        </is>
      </c>
      <c r="C2" s="2" t="inlineStr">
        <is>
          <t>Loại GD</t>
        </is>
      </c>
      <c r="D2" s="2" t="inlineStr">
        <is>
          <t>Diễn giải</t>
        </is>
      </c>
      <c r="E2" s="2" t="inlineStr">
        <is>
          <t>Đối tượng</t>
        </is>
      </c>
      <c r="F2" s="2" t="inlineStr">
        <is>
          <t>Tỉnh/Thành phố</t>
        </is>
      </c>
      <c r="G2" s="2" t="inlineStr">
        <is>
          <t>Mã MST</t>
        </is>
      </c>
      <c r="H2" s="2" t="inlineStr">
        <is>
          <t>Số tiền thu (₫)</t>
        </is>
      </c>
      <c r="I2" s="2" t="inlineStr">
        <is>
          <t>Số tiền chi (₫)</t>
        </is>
      </c>
      <c r="J2" s="2" t="inlineStr">
        <is>
          <t>Số dư trước GD (₫)</t>
        </is>
      </c>
      <c r="K2" s="2" t="inlineStr">
        <is>
          <t>Số dư sau GD (₫)</t>
        </is>
      </c>
      <c r="L2" s="2" t="inlineStr">
        <is>
          <t>Kế toán phụ trách</t>
        </is>
      </c>
      <c r="M2" s="2" t="inlineStr">
        <is>
          <t>Ghi chú</t>
        </is>
      </c>
      <c r="N2" s="2" t="inlineStr">
        <is>
          <t>Trạng thái</t>
        </is>
      </c>
    </row>
    <row r="3">
      <c r="A3" s="3" t="inlineStr">
        <is>
          <t>05/01/2026</t>
        </is>
      </c>
      <c r="B3" s="3" t="inlineStr">
        <is>
          <t>PT001</t>
        </is>
      </c>
      <c r="C3" s="3" t="inlineStr">
        <is>
          <t>Thu</t>
        </is>
      </c>
      <c r="D3" s="4" t="inlineStr">
        <is>
          <t>Thu tiền bán hàng tháng 1</t>
        </is>
      </c>
      <c r="E3" s="4" t="inlineStr">
        <is>
          <t>Nguyễn Văn An</t>
        </is>
      </c>
      <c r="F3" s="4" t="inlineStr">
        <is>
          <t>Hà Nội</t>
        </is>
      </c>
      <c r="G3" s="3" t="inlineStr">
        <is>
          <t>0100100001</t>
        </is>
      </c>
      <c r="H3" s="5" t="n">
        <v>25000000</v>
      </c>
      <c r="I3" s="6" t="n"/>
      <c r="J3" s="6" t="n">
        <v>5000000</v>
      </c>
      <c r="K3" s="6">
        <f>IFERROR(J3+IF(ISBLANK(H3),0,H3)-IF(ISBLANK(I3),0,I3),J3)</f>
        <v/>
      </c>
      <c r="L3" s="4" t="inlineStr">
        <is>
          <t>Nguyễn Thị Mai</t>
        </is>
      </c>
      <c r="M3" s="4" t="inlineStr">
        <is>
          <t>Hóa đơn GTGT số 001</t>
        </is>
      </c>
      <c r="N3" s="3">
        <f>IF(K3&lt;0,"⚠ Âm quỹ","Đã duyệt")</f>
        <v/>
      </c>
    </row>
    <row r="4">
      <c r="A4" s="7" t="inlineStr">
        <is>
          <t>08/01/2026</t>
        </is>
      </c>
      <c r="B4" s="7" t="inlineStr">
        <is>
          <t>PC001</t>
        </is>
      </c>
      <c r="C4" s="7" t="inlineStr">
        <is>
          <t>Chi</t>
        </is>
      </c>
      <c r="D4" s="8" t="inlineStr">
        <is>
          <t>Chi mua văn phòng phẩm</t>
        </is>
      </c>
      <c r="E4" s="8" t="inlineStr">
        <is>
          <t>Trần Thị Bình</t>
        </is>
      </c>
      <c r="F4" s="8" t="inlineStr">
        <is>
          <t>TP. Hồ Chí Minh</t>
        </is>
      </c>
      <c r="G4" s="7" t="inlineStr">
        <is>
          <t>0300300003</t>
        </is>
      </c>
      <c r="H4" s="6" t="n"/>
      <c r="I4" s="9" t="n">
        <v>3500000</v>
      </c>
      <c r="J4" s="6">
        <f>K3</f>
        <v/>
      </c>
      <c r="K4" s="6">
        <f>IFERROR(J4+IF(ISBLANK(H4),0,H4)-IF(ISBLANK(I4),0,I4),J4)</f>
        <v/>
      </c>
      <c r="L4" s="8" t="inlineStr">
        <is>
          <t>Trần Văn Hùng</t>
        </is>
      </c>
      <c r="M4" s="8" t="inlineStr">
        <is>
          <t>Hóa đơn mua hàng</t>
        </is>
      </c>
      <c r="N4" s="7">
        <f>IF(K4&lt;0,"⚠ Âm quỹ","Đã duyệt")</f>
        <v/>
      </c>
    </row>
    <row r="5">
      <c r="A5" s="3" t="inlineStr">
        <is>
          <t>12/01/2026</t>
        </is>
      </c>
      <c r="B5" s="3" t="inlineStr">
        <is>
          <t>PT002</t>
        </is>
      </c>
      <c r="C5" s="3" t="inlineStr">
        <is>
          <t>Thu</t>
        </is>
      </c>
      <c r="D5" s="4" t="inlineStr">
        <is>
          <t>Thu hoàn ứng công tác</t>
        </is>
      </c>
      <c r="E5" s="4" t="inlineStr">
        <is>
          <t>Lê Hoàng Cường</t>
        </is>
      </c>
      <c r="F5" s="4" t="inlineStr">
        <is>
          <t>Đà Nẵng</t>
        </is>
      </c>
      <c r="G5" s="3" t="inlineStr">
        <is>
          <t>0400400004</t>
        </is>
      </c>
      <c r="H5" s="5" t="n">
        <v>8000000</v>
      </c>
      <c r="I5" s="6" t="n"/>
      <c r="J5" s="6">
        <f>K4</f>
        <v/>
      </c>
      <c r="K5" s="6">
        <f>IFERROR(J5+IF(ISBLANK(H5),0,H5)-IF(ISBLANK(I5),0,I5),J5)</f>
        <v/>
      </c>
      <c r="L5" s="4" t="inlineStr">
        <is>
          <t>Nguyễn Thị Mai</t>
        </is>
      </c>
      <c r="M5" s="4" t="inlineStr">
        <is>
          <t>Phiếu hoàn ứng</t>
        </is>
      </c>
      <c r="N5" s="3">
        <f>IF(K5&lt;0,"⚠ Âm quỹ","Đã duyệt")</f>
        <v/>
      </c>
    </row>
    <row r="6">
      <c r="A6" s="7" t="inlineStr">
        <is>
          <t>15/01/2026</t>
        </is>
      </c>
      <c r="B6" s="7" t="inlineStr">
        <is>
          <t>PC002</t>
        </is>
      </c>
      <c r="C6" s="7" t="inlineStr">
        <is>
          <t>Chi</t>
        </is>
      </c>
      <c r="D6" s="8" t="inlineStr">
        <is>
          <t>Chi thanh toán tiền điện/nước</t>
        </is>
      </c>
      <c r="E6" s="8" t="inlineStr">
        <is>
          <t>Phạm Thị Dung</t>
        </is>
      </c>
      <c r="F6" s="8" t="inlineStr">
        <is>
          <t>Hải Phòng</t>
        </is>
      </c>
      <c r="G6" s="7" t="inlineStr">
        <is>
          <t>0200200002</t>
        </is>
      </c>
      <c r="H6" s="6" t="n"/>
      <c r="I6" s="9" t="n">
        <v>12000000</v>
      </c>
      <c r="J6" s="6">
        <f>K5</f>
        <v/>
      </c>
      <c r="K6" s="6">
        <f>IFERROR(J6+IF(ISBLANK(H6),0,H6)-IF(ISBLANK(I6),0,I6),J6)</f>
        <v/>
      </c>
      <c r="L6" s="8" t="inlineStr">
        <is>
          <t>Lê Thị Thu</t>
        </is>
      </c>
      <c r="M6" s="8" t="inlineStr">
        <is>
          <t>Hóa đơn điện EVN</t>
        </is>
      </c>
      <c r="N6" s="7">
        <f>IF(K6&lt;0,"⚠ Âm quỹ","Đã duyệt")</f>
        <v/>
      </c>
    </row>
    <row r="7">
      <c r="A7" s="3" t="inlineStr">
        <is>
          <t>18/01/2026</t>
        </is>
      </c>
      <c r="B7" s="3" t="inlineStr">
        <is>
          <t>PC003</t>
        </is>
      </c>
      <c r="C7" s="3" t="inlineStr">
        <is>
          <t>Chi</t>
        </is>
      </c>
      <c r="D7" s="4" t="inlineStr">
        <is>
          <t>Chi tạm ứng công tác Hà Nội</t>
        </is>
      </c>
      <c r="E7" s="4" t="inlineStr">
        <is>
          <t>Hoàng Văn Em</t>
        </is>
      </c>
      <c r="F7" s="4" t="inlineStr">
        <is>
          <t>Cần Thơ</t>
        </is>
      </c>
      <c r="G7" s="3" t="inlineStr">
        <is>
          <t>1800800001</t>
        </is>
      </c>
      <c r="H7" s="6" t="n"/>
      <c r="I7" s="9" t="n">
        <v>15000000</v>
      </c>
      <c r="J7" s="6">
        <f>K6</f>
        <v/>
      </c>
      <c r="K7" s="6">
        <f>IFERROR(J7+IF(ISBLANK(H7),0,H7)-IF(ISBLANK(I7),0,I7),J7)</f>
        <v/>
      </c>
      <c r="L7" s="4" t="inlineStr">
        <is>
          <t>Trần Văn Hùng</t>
        </is>
      </c>
      <c r="M7" s="4" t="inlineStr">
        <is>
          <t>Phiếu tạm ứng</t>
        </is>
      </c>
      <c r="N7" s="3">
        <f>IF(K7&lt;0,"⚠ Âm quỹ","Đã duyệt")</f>
        <v/>
      </c>
    </row>
    <row r="8">
      <c r="A8" s="7" t="inlineStr">
        <is>
          <t>20/01/2026</t>
        </is>
      </c>
      <c r="B8" s="7" t="inlineStr">
        <is>
          <t>PT003</t>
        </is>
      </c>
      <c r="C8" s="7" t="inlineStr">
        <is>
          <t>Thu</t>
        </is>
      </c>
      <c r="D8" s="8" t="inlineStr">
        <is>
          <t>Thu khách hàng thanh toán công nợ</t>
        </is>
      </c>
      <c r="E8" s="8" t="inlineStr">
        <is>
          <t>Vũ Thị Hoa</t>
        </is>
      </c>
      <c r="F8" s="8" t="inlineStr">
        <is>
          <t>Biên Hòa</t>
        </is>
      </c>
      <c r="G8" s="7" t="inlineStr">
        <is>
          <t>3400400001</t>
        </is>
      </c>
      <c r="H8" s="5" t="n">
        <v>30000000</v>
      </c>
      <c r="I8" s="6" t="n"/>
      <c r="J8" s="6">
        <f>K7</f>
        <v/>
      </c>
      <c r="K8" s="6">
        <f>IFERROR(J8+IF(ISBLANK(H8),0,H8)-IF(ISBLANK(I8),0,I8),J8)</f>
        <v/>
      </c>
      <c r="L8" s="8" t="inlineStr">
        <is>
          <t>Nguyễn Thị Mai</t>
        </is>
      </c>
      <c r="M8" s="8" t="inlineStr">
        <is>
          <t>Biên bản đối chiếu công nợ</t>
        </is>
      </c>
      <c r="N8" s="7">
        <f>IF(K8&lt;0,"⚠ Âm quỹ","Đã duyệt")</f>
        <v/>
      </c>
    </row>
    <row r="9">
      <c r="A9" s="3" t="inlineStr">
        <is>
          <t>22/01/2026</t>
        </is>
      </c>
      <c r="B9" s="3" t="inlineStr">
        <is>
          <t>PC004</t>
        </is>
      </c>
      <c r="C9" s="3" t="inlineStr">
        <is>
          <t>Chi</t>
        </is>
      </c>
      <c r="D9" s="4" t="inlineStr">
        <is>
          <t>Chi phí vận chuyển hàng hóa</t>
        </is>
      </c>
      <c r="E9" s="4" t="inlineStr">
        <is>
          <t>Đặng Minh Khôi</t>
        </is>
      </c>
      <c r="F9" s="4" t="inlineStr">
        <is>
          <t>Nha Trang</t>
        </is>
      </c>
      <c r="G9" s="3" t="inlineStr">
        <is>
          <t>5600600001</t>
        </is>
      </c>
      <c r="H9" s="6" t="n"/>
      <c r="I9" s="9" t="n">
        <v>5200000</v>
      </c>
      <c r="J9" s="6">
        <f>K8</f>
        <v/>
      </c>
      <c r="K9" s="6">
        <f>IFERROR(J9+IF(ISBLANK(H9),0,H9)-IF(ISBLANK(I9),0,I9),J9)</f>
        <v/>
      </c>
      <c r="L9" s="4" t="inlineStr">
        <is>
          <t>Lê Thị Thu</t>
        </is>
      </c>
      <c r="M9" s="4" t="inlineStr">
        <is>
          <t>Hợp đồng vận chuyển</t>
        </is>
      </c>
      <c r="N9" s="3">
        <f>IF(K9&lt;0,"⚠ Âm quỹ","Đã duyệt")</f>
        <v/>
      </c>
    </row>
    <row r="10">
      <c r="A10" s="7" t="inlineStr">
        <is>
          <t>25/01/2026</t>
        </is>
      </c>
      <c r="B10" s="7" t="inlineStr">
        <is>
          <t>PT004</t>
        </is>
      </c>
      <c r="C10" s="7" t="inlineStr">
        <is>
          <t>Thu</t>
        </is>
      </c>
      <c r="D10" s="8" t="inlineStr">
        <is>
          <t>Thu tiền bán hàng đợt 2</t>
        </is>
      </c>
      <c r="E10" s="8" t="inlineStr">
        <is>
          <t>Bùi Thị Lan</t>
        </is>
      </c>
      <c r="F10" s="8" t="inlineStr">
        <is>
          <t>Huế</t>
        </is>
      </c>
      <c r="G10" s="7" t="inlineStr">
        <is>
          <t>4600400001</t>
        </is>
      </c>
      <c r="H10" s="5" t="n">
        <v>18500000</v>
      </c>
      <c r="I10" s="6" t="n"/>
      <c r="J10" s="6">
        <f>K9</f>
        <v/>
      </c>
      <c r="K10" s="6">
        <f>IFERROR(J10+IF(ISBLANK(H10),0,H10)-IF(ISBLANK(I10),0,I10),J10)</f>
        <v/>
      </c>
      <c r="L10" s="8" t="inlineStr">
        <is>
          <t>Trần Văn Hùng</t>
        </is>
      </c>
      <c r="M10" s="8" t="inlineStr">
        <is>
          <t>Phiếu thu số 004</t>
        </is>
      </c>
      <c r="N10" s="7">
        <f>IF(K10&lt;0,"⚠ Âm quỹ","Đã duyệt")</f>
        <v/>
      </c>
    </row>
    <row r="11">
      <c r="A11" s="3" t="inlineStr">
        <is>
          <t>27/01/2026</t>
        </is>
      </c>
      <c r="B11" s="3" t="inlineStr">
        <is>
          <t>PC005</t>
        </is>
      </c>
      <c r="C11" s="3" t="inlineStr">
        <is>
          <t>Chi</t>
        </is>
      </c>
      <c r="D11" s="4" t="inlineStr">
        <is>
          <t>Chi lương nhân viên tháng 1</t>
        </is>
      </c>
      <c r="E11" s="4" t="inlineStr">
        <is>
          <t>Ngô Văn Phú</t>
        </is>
      </c>
      <c r="F11" s="4" t="inlineStr">
        <is>
          <t>Vũng Tàu</t>
        </is>
      </c>
      <c r="G11" s="3" t="inlineStr">
        <is>
          <t>7700700001</t>
        </is>
      </c>
      <c r="H11" s="6" t="n"/>
      <c r="I11" s="9" t="n">
        <v>45000000</v>
      </c>
      <c r="J11" s="6">
        <f>K10</f>
        <v/>
      </c>
      <c r="K11" s="6">
        <f>IFERROR(J11+IF(ISBLANK(H11),0,H11)-IF(ISBLANK(I11),0,I11),J11)</f>
        <v/>
      </c>
      <c r="L11" s="4" t="inlineStr">
        <is>
          <t>Nguyễn Thị Mai</t>
        </is>
      </c>
      <c r="M11" s="4" t="inlineStr">
        <is>
          <t>Bảng lương tháng 1</t>
        </is>
      </c>
      <c r="N11" s="3">
        <f>IF(K11&lt;0,"⚠ Âm quỹ","Đã duyệt")</f>
        <v/>
      </c>
    </row>
    <row r="12">
      <c r="A12" s="7" t="inlineStr">
        <is>
          <t>30/01/2026</t>
        </is>
      </c>
      <c r="B12" s="7" t="inlineStr">
        <is>
          <t>PT005</t>
        </is>
      </c>
      <c r="C12" s="7" t="inlineStr">
        <is>
          <t>Thu</t>
        </is>
      </c>
      <c r="D12" s="8" t="inlineStr">
        <is>
          <t>Thu tiền đặt cọc hợp đồng</t>
        </is>
      </c>
      <c r="E12" s="8" t="inlineStr">
        <is>
          <t>Đỗ Thị Quỳnh</t>
        </is>
      </c>
      <c r="F12" s="8" t="inlineStr">
        <is>
          <t>Bắc Ninh</t>
        </is>
      </c>
      <c r="G12" s="7" t="inlineStr">
        <is>
          <t>2700700001</t>
        </is>
      </c>
      <c r="H12" s="5" t="n">
        <v>12000000</v>
      </c>
      <c r="I12" s="6" t="n"/>
      <c r="J12" s="6">
        <f>K11</f>
        <v/>
      </c>
      <c r="K12" s="6">
        <f>IFERROR(J12+IF(ISBLANK(H12),0,H12)-IF(ISBLANK(I12),0,I12),J12)</f>
        <v/>
      </c>
      <c r="L12" s="8" t="inlineStr">
        <is>
          <t>Lê Thị Thu</t>
        </is>
      </c>
      <c r="M12" s="8" t="inlineStr">
        <is>
          <t>Hợp đồng đặt cọc</t>
        </is>
      </c>
      <c r="N12" s="7">
        <f>IF(K12&lt;0,"⚠ Âm quỹ","Đã duyệt")</f>
        <v/>
      </c>
    </row>
    <row r="13"/>
    <row r="14">
      <c r="C14" s="10" t="inlineStr">
        <is>
          <t>TỔNG CỘNG:</t>
        </is>
      </c>
      <c r="H14" s="11">
        <f>SUM(H3:H12)</f>
        <v/>
      </c>
      <c r="I14" s="12">
        <f>SUM(I3:I12)</f>
        <v/>
      </c>
    </row>
    <row r="15">
      <c r="C15" s="13" t="inlineStr">
        <is>
          <t>Số GD Thu:</t>
        </is>
      </c>
      <c r="H15" s="14">
        <f>COUNTIF(C3:C12,"Thu")</f>
        <v/>
      </c>
    </row>
    <row r="16">
      <c r="C16" s="13" t="inlineStr">
        <is>
          <t>Số GD Chi:</t>
        </is>
      </c>
      <c r="I16" s="14">
        <f>COUNTIF(C3:C12,"Chi")</f>
        <v/>
      </c>
    </row>
    <row r="17">
      <c r="C17" s="13" t="inlineStr">
        <is>
          <t>Bình quân Thu:</t>
        </is>
      </c>
      <c r="H17" s="15">
        <f>IFERROR(AVERAGEIF(C3:C12,"Thu",H3:H12),0)</f>
        <v/>
      </c>
    </row>
    <row r="18">
      <c r="C18" s="13" t="inlineStr">
        <is>
          <t>Bình quân Chi:</t>
        </is>
      </c>
      <c r="I18" s="15">
        <f>IFERROR(AVERAGEIF(C3:C12,"Chi",I3:I12),0)</f>
        <v/>
      </c>
    </row>
  </sheetData>
  <autoFilter ref="A2:N12"/>
  <mergeCells count="1">
    <mergeCell ref="A1:N1"/>
  </mergeCells>
  <conditionalFormatting sqref="K3:K12">
    <cfRule type="expression" priority="1" dxfId="0" stopIfTrue="1">
      <formula>K3&lt;0</formula>
    </cfRule>
    <cfRule type="expression" priority="2" dxfId="1" stopIfTrue="0">
      <formula>K3&gt;=0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"/>
  <sheetViews>
    <sheetView showGridLines="1"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2" customWidth="1" min="3" max="3"/>
    <col width="25" customWidth="1" min="4" max="4"/>
    <col width="18" customWidth="1" min="5" max="5"/>
    <col width="5" customWidth="1" min="6" max="6"/>
    <col width="5" customWidth="1" min="7" max="7"/>
    <col width="5" customWidth="1" min="8" max="8"/>
  </cols>
  <sheetData>
    <row r="1" ht="30" customHeight="1">
      <c r="A1" s="1" t="inlineStr">
        <is>
          <t>BẢNG TỔNG HỢP QUỸ TIỀN MẶT NĂM 2026</t>
        </is>
      </c>
    </row>
    <row r="2">
      <c r="A2" s="2" t="inlineStr">
        <is>
          <t>CHỈ TIÊU TỔNG QUAN</t>
        </is>
      </c>
      <c r="B2" s="2" t="inlineStr">
        <is>
          <t>GIÁ TRỊ</t>
        </is>
      </c>
    </row>
    <row r="3">
      <c r="A3" s="16" t="inlineStr">
        <is>
          <t>Tổng thu (₫)</t>
        </is>
      </c>
      <c r="B3" s="5">
        <f>IFERROR(SUM('Sổ quỹ'!H3:H12),0)</f>
        <v/>
      </c>
    </row>
    <row r="4">
      <c r="A4" s="17" t="inlineStr">
        <is>
          <t>Tổng chi (₫)</t>
        </is>
      </c>
      <c r="B4" s="9">
        <f>IFERROR(SUM('Sổ quỹ'!I3:I12),0)</f>
        <v/>
      </c>
    </row>
    <row r="5">
      <c r="A5" s="16" t="inlineStr">
        <is>
          <t>Chênh lệch thu/chi (₫)</t>
        </is>
      </c>
      <c r="B5" s="5">
        <f>IFERROR(B3-B4,0)</f>
        <v/>
      </c>
    </row>
    <row r="6">
      <c r="A6" s="17" t="inlineStr">
        <is>
          <t>Số dư đầu kỳ (₫)</t>
        </is>
      </c>
      <c r="B6" s="18" t="n">
        <v>5000000</v>
      </c>
    </row>
    <row r="7">
      <c r="A7" s="16" t="inlineStr">
        <is>
          <t>Số dư cuối kỳ (₫)</t>
        </is>
      </c>
      <c r="B7" s="5">
        <f>IFERROR('Sổ quỹ'!K12,0)</f>
        <v/>
      </c>
    </row>
    <row r="8">
      <c r="A8" s="17" t="inlineStr">
        <is>
          <t>Số giao dịch</t>
        </is>
      </c>
      <c r="B8" s="19">
        <f>IFERROR(COUNTA('Sổ quỹ'!B3:B12),0)</f>
        <v/>
      </c>
    </row>
    <row r="9">
      <c r="A9" s="16" t="inlineStr">
        <is>
          <t>GD bình quân (₫)</t>
        </is>
      </c>
      <c r="B9" s="18">
        <f>IFERROR((B3+B4)/B8,0)</f>
        <v/>
      </c>
    </row>
    <row r="10"/>
    <row r="11"/>
    <row r="12">
      <c r="A12" s="2" t="inlineStr">
        <is>
          <t>BẢNG TỔNG HỢP THEO THÁNG</t>
        </is>
      </c>
      <c r="B12" s="35" t="n"/>
      <c r="C12" s="35" t="n"/>
      <c r="D12" s="35" t="n"/>
      <c r="E12" s="36" t="n"/>
    </row>
    <row r="13">
      <c r="A13" s="20" t="inlineStr">
        <is>
          <t>Tháng</t>
        </is>
      </c>
      <c r="B13" s="20" t="inlineStr">
        <is>
          <t>Tổng thu (₫)</t>
        </is>
      </c>
      <c r="C13" s="20" t="inlineStr">
        <is>
          <t>Tổng chi (₫)</t>
        </is>
      </c>
      <c r="D13" s="20" t="inlineStr">
        <is>
          <t>Số dư cuối tháng (₫)</t>
        </is>
      </c>
      <c r="E13" s="20" t="inlineStr">
        <is>
          <t>Tỷ lệ Chi/Thu (%)</t>
        </is>
      </c>
    </row>
    <row r="14">
      <c r="A14" s="21" t="inlineStr">
        <is>
          <t>Tháng 1</t>
        </is>
      </c>
      <c r="B14" s="22" t="n">
        <v>93500000</v>
      </c>
      <c r="C14" s="23" t="n">
        <v>75700000</v>
      </c>
      <c r="D14" s="18" t="n">
        <v>22800000</v>
      </c>
      <c r="E14" s="24">
        <f>IFERROR(C14/B14*100,0)</f>
        <v/>
      </c>
    </row>
    <row r="15">
      <c r="A15" s="25" t="inlineStr">
        <is>
          <t>Tháng 2</t>
        </is>
      </c>
      <c r="B15" s="26" t="n">
        <v>45000000</v>
      </c>
      <c r="C15" s="27" t="n">
        <v>38000000</v>
      </c>
      <c r="D15" s="18" t="n">
        <v>29800000</v>
      </c>
      <c r="E15" s="28">
        <f>IFERROR(C15/B15*100,0)</f>
        <v/>
      </c>
    </row>
    <row r="16">
      <c r="A16" s="21" t="inlineStr">
        <is>
          <t>Tháng 3</t>
        </is>
      </c>
      <c r="B16" s="22" t="n">
        <v>62000000</v>
      </c>
      <c r="C16" s="23" t="n">
        <v>55000000</v>
      </c>
      <c r="D16" s="18" t="n">
        <v>36800000</v>
      </c>
      <c r="E16" s="24">
        <f>IFERROR(C16/B16*100,0)</f>
        <v/>
      </c>
    </row>
    <row r="17">
      <c r="A17" s="25" t="inlineStr">
        <is>
          <t>Tháng 4</t>
        </is>
      </c>
      <c r="B17" s="26" t="n">
        <v>78000000</v>
      </c>
      <c r="C17" s="27" t="n">
        <v>65000000</v>
      </c>
      <c r="D17" s="18" t="n">
        <v>49800000</v>
      </c>
      <c r="E17" s="28">
        <f>IFERROR(C17/B17*100,0)</f>
        <v/>
      </c>
    </row>
    <row r="18">
      <c r="A18" s="21" t="inlineStr">
        <is>
          <t>Tháng 5</t>
        </is>
      </c>
      <c r="B18" s="22" t="n">
        <v>55000000</v>
      </c>
      <c r="C18" s="23" t="n">
        <v>48000000</v>
      </c>
      <c r="D18" s="18" t="n">
        <v>56800000</v>
      </c>
      <c r="E18" s="24">
        <f>IFERROR(C18/B18*100,0)</f>
        <v/>
      </c>
    </row>
    <row r="19">
      <c r="A19" s="25" t="inlineStr">
        <is>
          <t>Tháng 6</t>
        </is>
      </c>
      <c r="B19" s="26" t="n">
        <v>88000000</v>
      </c>
      <c r="C19" s="27" t="n">
        <v>72000000</v>
      </c>
      <c r="D19" s="18" t="n">
        <v>72800000</v>
      </c>
      <c r="E19" s="28">
        <f>IFERROR(C19/B19*100,0)</f>
        <v/>
      </c>
    </row>
    <row r="20">
      <c r="A20" s="21" t="inlineStr">
        <is>
          <t>Tháng 7</t>
        </is>
      </c>
      <c r="B20" s="22" t="n">
        <v>71000000</v>
      </c>
      <c r="C20" s="23" t="n">
        <v>60000000</v>
      </c>
      <c r="D20" s="18" t="n">
        <v>83800000</v>
      </c>
      <c r="E20" s="24">
        <f>IFERROR(C20/B20*100,0)</f>
        <v/>
      </c>
    </row>
    <row r="21">
      <c r="A21" s="25" t="inlineStr">
        <is>
          <t>Tháng 8</t>
        </is>
      </c>
      <c r="B21" s="26" t="n">
        <v>49000000</v>
      </c>
      <c r="C21" s="27" t="n">
        <v>43000000</v>
      </c>
      <c r="D21" s="18" t="n">
        <v>89800000</v>
      </c>
      <c r="E21" s="28">
        <f>IFERROR(C21/B21*100,0)</f>
        <v/>
      </c>
    </row>
    <row r="22">
      <c r="A22" s="21" t="inlineStr">
        <is>
          <t>Tháng 9</t>
        </is>
      </c>
      <c r="B22" s="22" t="n">
        <v>95000000</v>
      </c>
      <c r="C22" s="23" t="n">
        <v>81000000</v>
      </c>
      <c r="D22" s="18" t="n">
        <v>103800000</v>
      </c>
      <c r="E22" s="24">
        <f>IFERROR(C22/B22*100,0)</f>
        <v/>
      </c>
    </row>
    <row r="23">
      <c r="A23" s="25" t="inlineStr">
        <is>
          <t>Tháng 10</t>
        </is>
      </c>
      <c r="B23" s="26" t="n">
        <v>67000000</v>
      </c>
      <c r="C23" s="27" t="n">
        <v>58000000</v>
      </c>
      <c r="D23" s="18" t="n">
        <v>112800000</v>
      </c>
      <c r="E23" s="28">
        <f>IFERROR(C23/B23*100,0)</f>
        <v/>
      </c>
    </row>
    <row r="24">
      <c r="A24" s="21" t="inlineStr">
        <is>
          <t>Tháng 11</t>
        </is>
      </c>
      <c r="B24" s="22" t="n">
        <v>83000000</v>
      </c>
      <c r="C24" s="23" t="n">
        <v>69000000</v>
      </c>
      <c r="D24" s="18" t="n">
        <v>126800000</v>
      </c>
      <c r="E24" s="24">
        <f>IFERROR(C24/B24*100,0)</f>
        <v/>
      </c>
    </row>
    <row r="25">
      <c r="A25" s="25" t="inlineStr">
        <is>
          <t>Tháng 12</t>
        </is>
      </c>
      <c r="B25" s="26" t="n">
        <v>102000000</v>
      </c>
      <c r="C25" s="27" t="n">
        <v>88000000</v>
      </c>
      <c r="D25" s="18" t="n">
        <v>140800000</v>
      </c>
      <c r="E25" s="28">
        <f>IFERROR(C25/B25*100,0)</f>
        <v/>
      </c>
    </row>
    <row r="26">
      <c r="A26" s="29" t="inlineStr">
        <is>
          <t>Tổng năm</t>
        </is>
      </c>
      <c r="B26" s="30">
        <f>SUM(B14:B25)</f>
        <v/>
      </c>
      <c r="C26" s="30">
        <f>SUM(C14:C25)</f>
        <v/>
      </c>
      <c r="D26" s="30">
        <f>SUM(D14:D25)</f>
        <v/>
      </c>
      <c r="E26" s="31" t="inlineStr"/>
    </row>
  </sheetData>
  <mergeCells count="2">
    <mergeCell ref="A1:H1"/>
    <mergeCell ref="A12:E1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5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6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 ht="30" customHeight="1">
      <c r="A1" s="1" t="inlineStr">
        <is>
          <t>HƯỚNG DẪN SỬ DỤNG SỔ QUỸ TIỀN MẶT</t>
        </is>
      </c>
    </row>
    <row r="2" ht="22" customHeight="1">
      <c r="A2" s="32" t="inlineStr">
        <is>
          <t>MỤC 1: TỔNG QUAN</t>
        </is>
      </c>
      <c r="B2" s="35" t="n"/>
      <c r="C2" s="35" t="n"/>
      <c r="D2" s="35" t="n"/>
      <c r="E2" s="35" t="n"/>
      <c r="F2" s="36" t="n"/>
    </row>
    <row r="3" ht="18" customHeight="1">
      <c r="A3" s="16" t="inlineStr">
        <is>
          <t>Sheet Sổ quỹ</t>
        </is>
      </c>
      <c r="B3" s="33" t="inlineStr">
        <is>
          <t>Sheet nhập liệu chính. Mỗi dòng là một giao dịch thu hoặc chi tiền mặt.</t>
        </is>
      </c>
      <c r="C3" s="35" t="n"/>
      <c r="D3" s="35" t="n"/>
      <c r="E3" s="35" t="n"/>
      <c r="F3" s="36" t="n"/>
    </row>
    <row r="4" ht="18" customHeight="1">
      <c r="A4" s="17" t="inlineStr">
        <is>
          <t>Sheet Tổng hợp</t>
        </is>
      </c>
      <c r="B4" s="34" t="inlineStr">
        <is>
          <t>Bảng tổng kết theo tháng và biểu đồ trực quan.</t>
        </is>
      </c>
      <c r="C4" s="35" t="n"/>
      <c r="D4" s="35" t="n"/>
      <c r="E4" s="35" t="n"/>
      <c r="F4" s="36" t="n"/>
    </row>
    <row r="5" ht="18" customHeight="1">
      <c r="A5" s="16" t="inlineStr">
        <is>
          <t>Sheet Hướng dẫn</t>
        </is>
      </c>
      <c r="B5" s="33" t="inlineStr">
        <is>
          <t>Trang này — hướng dẫn sử dụng và quy ước nhập liệu.</t>
        </is>
      </c>
      <c r="C5" s="35" t="n"/>
      <c r="D5" s="35" t="n"/>
      <c r="E5" s="35" t="n"/>
      <c r="F5" s="36" t="n"/>
    </row>
    <row r="6"/>
    <row r="7" ht="22" customHeight="1">
      <c r="A7" s="32" t="inlineStr">
        <is>
          <t>MỤC 2: HƯỚNG DẪN NHẬP LIỆU CỘT</t>
        </is>
      </c>
      <c r="B7" s="35" t="n"/>
      <c r="C7" s="35" t="n"/>
      <c r="D7" s="35" t="n"/>
      <c r="E7" s="35" t="n"/>
      <c r="F7" s="36" t="n"/>
    </row>
    <row r="8" ht="18" customHeight="1">
      <c r="A8" s="17" t="inlineStr">
        <is>
          <t>Ngày chứng từ</t>
        </is>
      </c>
      <c r="B8" s="34" t="inlineStr">
        <is>
          <t>Nhập theo định dạng DD/MM/YYYY. Ví dụ: 05/01/2026.</t>
        </is>
      </c>
      <c r="C8" s="35" t="n"/>
      <c r="D8" s="35" t="n"/>
      <c r="E8" s="35" t="n"/>
      <c r="F8" s="36" t="n"/>
    </row>
    <row r="9" ht="18" customHeight="1">
      <c r="A9" s="16" t="inlineStr">
        <is>
          <t>Số chứng từ</t>
        </is>
      </c>
      <c r="B9" s="33" t="inlineStr">
        <is>
          <t>Nhập mã phiếu thu (PT) hoặc phiếu chi (PC). Ví dụ: PT001, PC002.</t>
        </is>
      </c>
      <c r="C9" s="35" t="n"/>
      <c r="D9" s="35" t="n"/>
      <c r="E9" s="35" t="n"/>
      <c r="F9" s="36" t="n"/>
    </row>
    <row r="10" ht="18" customHeight="1">
      <c r="A10" s="17" t="inlineStr">
        <is>
          <t>Loại giao dịch</t>
        </is>
      </c>
      <c r="B10" s="34" t="inlineStr">
        <is>
          <t>Nhập đúng: 'Thu' hoặc 'Chi'. Phân biệt chữ hoa/thường.</t>
        </is>
      </c>
      <c r="C10" s="35" t="n"/>
      <c r="D10" s="35" t="n"/>
      <c r="E10" s="35" t="n"/>
      <c r="F10" s="36" t="n"/>
    </row>
    <row r="11" ht="18" customHeight="1">
      <c r="A11" s="16" t="inlineStr">
        <is>
          <t>Diễn giải</t>
        </is>
      </c>
      <c r="B11" s="33" t="inlineStr">
        <is>
          <t>Mô tả ngắn gọn nội dung giao dịch.</t>
        </is>
      </c>
      <c r="C11" s="35" t="n"/>
      <c r="D11" s="35" t="n"/>
      <c r="E11" s="35" t="n"/>
      <c r="F11" s="36" t="n"/>
    </row>
    <row r="12" ht="18" customHeight="1">
      <c r="A12" s="17" t="inlineStr">
        <is>
          <t>Đối tượng</t>
        </is>
      </c>
      <c r="B12" s="34" t="inlineStr">
        <is>
          <t>Tên khách hàng, nhà cung cấp hoặc cá nhân liên quan.</t>
        </is>
      </c>
      <c r="C12" s="35" t="n"/>
      <c r="D12" s="35" t="n"/>
      <c r="E12" s="35" t="n"/>
      <c r="F12" s="36" t="n"/>
    </row>
    <row r="13" ht="18" customHeight="1">
      <c r="A13" s="16" t="inlineStr">
        <is>
          <t>Tỉnh/Thành phố</t>
        </is>
      </c>
      <c r="B13" s="33" t="inlineStr">
        <is>
          <t>Địa điểm phát sinh giao dịch.</t>
        </is>
      </c>
      <c r="C13" s="35" t="n"/>
      <c r="D13" s="35" t="n"/>
      <c r="E13" s="35" t="n"/>
      <c r="F13" s="36" t="n"/>
    </row>
    <row r="14" ht="18" customHeight="1">
      <c r="A14" s="17" t="inlineStr">
        <is>
          <t>Mã MST</t>
        </is>
      </c>
      <c r="B14" s="34" t="inlineStr">
        <is>
          <t>Mã số thuế của đối tượng (nếu có). Để trống nếu không áp dụng.</t>
        </is>
      </c>
      <c r="C14" s="35" t="n"/>
      <c r="D14" s="35" t="n"/>
      <c r="E14" s="35" t="n"/>
      <c r="F14" s="36" t="n"/>
    </row>
    <row r="15" ht="18" customHeight="1">
      <c r="A15" s="16" t="inlineStr">
        <is>
          <t>Số tiền thu</t>
        </is>
      </c>
      <c r="B15" s="33" t="inlineStr">
        <is>
          <t>Nhập số tiền VNĐ nếu là giao dịch thu. Để trống nếu là Chi.</t>
        </is>
      </c>
      <c r="C15" s="35" t="n"/>
      <c r="D15" s="35" t="n"/>
      <c r="E15" s="35" t="n"/>
      <c r="F15" s="36" t="n"/>
    </row>
    <row r="16" ht="18" customHeight="1">
      <c r="A16" s="17" t="inlineStr">
        <is>
          <t>Số tiền chi</t>
        </is>
      </c>
      <c r="B16" s="34" t="inlineStr">
        <is>
          <t>Nhập số tiền VNĐ nếu là giao dịch chi. Để trống nếu là Thu.</t>
        </is>
      </c>
      <c r="C16" s="35" t="n"/>
      <c r="D16" s="35" t="n"/>
      <c r="E16" s="35" t="n"/>
      <c r="F16" s="36" t="n"/>
    </row>
    <row r="17" ht="18" customHeight="1">
      <c r="A17" s="16" t="inlineStr">
        <is>
          <t>Số dư trước GD</t>
        </is>
      </c>
      <c r="B17" s="33" t="inlineStr">
        <is>
          <t>Tự động tính từ dòng trên. Ô đầu tiên nhập số dư đầu kỳ thủ công.</t>
        </is>
      </c>
      <c r="C17" s="35" t="n"/>
      <c r="D17" s="35" t="n"/>
      <c r="E17" s="35" t="n"/>
      <c r="F17" s="36" t="n"/>
    </row>
    <row r="18" ht="18" customHeight="1">
      <c r="A18" s="17" t="inlineStr">
        <is>
          <t>Số dư sau GD</t>
        </is>
      </c>
      <c r="B18" s="34">
        <f>Số dư trước + Thu - Chi (tự động tính bằng công thức).</f>
        <v/>
      </c>
      <c r="C18" s="35" t="n"/>
      <c r="D18" s="35" t="n"/>
      <c r="E18" s="35" t="n"/>
      <c r="F18" s="36" t="n"/>
    </row>
    <row r="19" ht="18" customHeight="1">
      <c r="A19" s="16" t="inlineStr">
        <is>
          <t>Kế toán phụ trách</t>
        </is>
      </c>
      <c r="B19" s="33" t="inlineStr">
        <is>
          <t>Họ tên kế toán xác nhận giao dịch.</t>
        </is>
      </c>
      <c r="C19" s="35" t="n"/>
      <c r="D19" s="35" t="n"/>
      <c r="E19" s="35" t="n"/>
      <c r="F19" s="36" t="n"/>
    </row>
    <row r="20" ht="18" customHeight="1">
      <c r="A20" s="17" t="inlineStr">
        <is>
          <t>Ghi chú</t>
        </is>
      </c>
      <c r="B20" s="34" t="inlineStr">
        <is>
          <t>Số hóa đơn, biên bản, tham chiếu chứng từ.</t>
        </is>
      </c>
      <c r="C20" s="35" t="n"/>
      <c r="D20" s="35" t="n"/>
      <c r="E20" s="35" t="n"/>
      <c r="F20" s="36" t="n"/>
    </row>
    <row r="21" ht="18" customHeight="1">
      <c r="A21" s="16" t="inlineStr">
        <is>
          <t>Trạng thái</t>
        </is>
      </c>
      <c r="B21" s="33" t="inlineStr">
        <is>
          <t>Tự động: 'Đã duyệt' hoặc '⚠ Âm quỹ' nếu số dư âm.</t>
        </is>
      </c>
      <c r="C21" s="35" t="n"/>
      <c r="D21" s="35" t="n"/>
      <c r="E21" s="35" t="n"/>
      <c r="F21" s="36" t="n"/>
    </row>
    <row r="22"/>
    <row r="23" ht="22" customHeight="1">
      <c r="A23" s="32" t="inlineStr">
        <is>
          <t>MỤC 3: QUY ƯỚC TIỀN TỆ</t>
        </is>
      </c>
      <c r="B23" s="35" t="n"/>
      <c r="C23" s="35" t="n"/>
      <c r="D23" s="35" t="n"/>
      <c r="E23" s="35" t="n"/>
      <c r="F23" s="36" t="n"/>
    </row>
    <row r="24" ht="18" customHeight="1">
      <c r="A24" s="17" t="inlineStr">
        <is>
          <t>Đơn vị tiền tệ</t>
        </is>
      </c>
      <c r="B24" s="34" t="inlineStr">
        <is>
          <t>Việt Nam Đồng (VNĐ / ₫). Không nhập ký hiệu tiền, chỉ nhập số.</t>
        </is>
      </c>
      <c r="C24" s="35" t="n"/>
      <c r="D24" s="35" t="n"/>
      <c r="E24" s="35" t="n"/>
      <c r="F24" s="36" t="n"/>
    </row>
    <row r="25" ht="18" customHeight="1">
      <c r="A25" s="16" t="inlineStr">
        <is>
          <t>Định dạng hiển thị</t>
        </is>
      </c>
      <c r="B25" s="33" t="inlineStr">
        <is>
          <t>Số tự động hiển thị: 1.234.567 ₫ (dấu chấm phân cách nghìn).</t>
        </is>
      </c>
      <c r="C25" s="35" t="n"/>
      <c r="D25" s="35" t="n"/>
      <c r="E25" s="35" t="n"/>
      <c r="F25" s="36" t="n"/>
    </row>
    <row r="26" ht="18" customHeight="1">
      <c r="A26" s="17" t="inlineStr">
        <is>
          <t>Số âm</t>
        </is>
      </c>
      <c r="B26" s="34" t="inlineStr">
        <is>
          <t>Nếu số dư âm, hệ thống hiển thị màu đỏ và cảnh báo 'Âm quỹ'.</t>
        </is>
      </c>
      <c r="C26" s="35" t="n"/>
      <c r="D26" s="35" t="n"/>
      <c r="E26" s="35" t="n"/>
      <c r="F26" s="36" t="n"/>
    </row>
    <row r="27"/>
    <row r="28" ht="22" customHeight="1">
      <c r="A28" s="32" t="inlineStr">
        <is>
          <t>MỤC 4: DIỄN GIẢI MÀU SẮC</t>
        </is>
      </c>
      <c r="B28" s="35" t="n"/>
      <c r="C28" s="35" t="n"/>
      <c r="D28" s="35" t="n"/>
      <c r="E28" s="35" t="n"/>
      <c r="F28" s="36" t="n"/>
    </row>
    <row r="29" ht="18" customHeight="1">
      <c r="A29" s="16" t="inlineStr">
        <is>
          <t>Nền vàng nhạt #FFFBEB</t>
        </is>
      </c>
      <c r="B29" s="33" t="inlineStr">
        <is>
          <t>Ô nhập liệu chính — người dùng có thể chỉnh sửa.</t>
        </is>
      </c>
      <c r="C29" s="35" t="n"/>
      <c r="D29" s="35" t="n"/>
      <c r="E29" s="35" t="n"/>
      <c r="F29" s="36" t="n"/>
    </row>
    <row r="30" ht="18" customHeight="1">
      <c r="A30" s="17" t="inlineStr">
        <is>
          <t>Chữ xanh #16A34A</t>
        </is>
      </c>
      <c r="B30" s="34" t="inlineStr">
        <is>
          <t>Giá trị tiền thu, số dư dương — tình trạng tốt.</t>
        </is>
      </c>
      <c r="C30" s="35" t="n"/>
      <c r="D30" s="35" t="n"/>
      <c r="E30" s="35" t="n"/>
      <c r="F30" s="36" t="n"/>
    </row>
    <row r="31" ht="18" customHeight="1">
      <c r="A31" s="16" t="inlineStr">
        <is>
          <t>Chữ đỏ #DC2626</t>
        </is>
      </c>
      <c r="B31" s="33" t="inlineStr">
        <is>
          <t>Giá trị tiền chi, số dư âm — cần chú ý.</t>
        </is>
      </c>
      <c r="C31" s="35" t="n"/>
      <c r="D31" s="35" t="n"/>
      <c r="E31" s="35" t="n"/>
      <c r="F31" s="36" t="n"/>
    </row>
    <row r="32" ht="18" customHeight="1">
      <c r="A32" s="17" t="inlineStr">
        <is>
          <t>Nền xanh nhạt #DCFCE7</t>
        </is>
      </c>
      <c r="B32" s="34" t="inlineStr">
        <is>
          <t>Ô tổng thu — kết quả khả quan.</t>
        </is>
      </c>
      <c r="C32" s="35" t="n"/>
      <c r="D32" s="35" t="n"/>
      <c r="E32" s="35" t="n"/>
      <c r="F32" s="36" t="n"/>
    </row>
    <row r="33" ht="18" customHeight="1">
      <c r="A33" s="16" t="inlineStr">
        <is>
          <t>Nền đỏ nhạt #FEE2E2</t>
        </is>
      </c>
      <c r="B33" s="33" t="inlineStr">
        <is>
          <t>Ô tổng chi hoặc cảnh báo — cần kiểm soát.</t>
        </is>
      </c>
      <c r="C33" s="35" t="n"/>
      <c r="D33" s="35" t="n"/>
      <c r="E33" s="35" t="n"/>
      <c r="F33" s="36" t="n"/>
    </row>
    <row r="34" ht="18" customHeight="1">
      <c r="A34" s="17" t="inlineStr">
        <is>
          <t>Header #1E293B</t>
        </is>
      </c>
      <c r="B34" s="34" t="inlineStr">
        <is>
          <t>Tiêu đề cột — chỉ đọc, không chỉnh sửa.</t>
        </is>
      </c>
      <c r="C34" s="35" t="n"/>
      <c r="D34" s="35" t="n"/>
      <c r="E34" s="35" t="n"/>
      <c r="F34" s="36" t="n"/>
    </row>
    <row r="35"/>
    <row r="36" ht="22" customHeight="1">
      <c r="A36" s="32" t="inlineStr">
        <is>
          <t>MỤC 5: LƯU Ý KIỂM SOÁT QUỸ</t>
        </is>
      </c>
      <c r="B36" s="35" t="n"/>
      <c r="C36" s="35" t="n"/>
      <c r="D36" s="35" t="n"/>
      <c r="E36" s="35" t="n"/>
      <c r="F36" s="36" t="n"/>
    </row>
    <row r="37" ht="18" customHeight="1">
      <c r="A37" s="16" t="inlineStr">
        <is>
          <t>Kiểm soát âm quỹ</t>
        </is>
      </c>
      <c r="B37" s="33" t="inlineStr">
        <is>
          <t>Số dư không được âm. Nếu âm, cần bổ sung vốn hoặc xem lại chi.</t>
        </is>
      </c>
      <c r="C37" s="35" t="n"/>
      <c r="D37" s="35" t="n"/>
      <c r="E37" s="35" t="n"/>
      <c r="F37" s="36" t="n"/>
    </row>
    <row r="38" ht="18" customHeight="1">
      <c r="A38" s="17" t="inlineStr">
        <is>
          <t>Đối chiếu định kỳ</t>
        </is>
      </c>
      <c r="B38" s="34" t="inlineStr">
        <is>
          <t>Cuối tháng đối chiếu số dư sổ quỹ với tiền thực tế trong két.</t>
        </is>
      </c>
      <c r="C38" s="35" t="n"/>
      <c r="D38" s="35" t="n"/>
      <c r="E38" s="35" t="n"/>
      <c r="F38" s="36" t="n"/>
    </row>
    <row r="39" ht="18" customHeight="1">
      <c r="A39" s="16" t="inlineStr">
        <is>
          <t>Lưu chứng từ</t>
        </is>
      </c>
      <c r="B39" s="33" t="inlineStr">
        <is>
          <t>Mọi giao dịch phải có chứng từ hợp lệ: phiếu thu, phiếu chi, hóa đơn.</t>
        </is>
      </c>
      <c r="C39" s="35" t="n"/>
      <c r="D39" s="35" t="n"/>
      <c r="E39" s="35" t="n"/>
      <c r="F39" s="36" t="n"/>
    </row>
    <row r="40" ht="18" customHeight="1">
      <c r="A40" s="17" t="inlineStr">
        <is>
          <t>Hóa đơn điện tử</t>
        </is>
      </c>
      <c r="B40" s="34" t="inlineStr">
        <is>
          <t>Với giao dịch có hóa đơn VAT, ghi rõ số hóa đơn trong cột Ghi chú.</t>
        </is>
      </c>
      <c r="C40" s="35" t="n"/>
      <c r="D40" s="35" t="n"/>
      <c r="E40" s="35" t="n"/>
      <c r="F40" s="36" t="n"/>
    </row>
    <row r="41" ht="18" customHeight="1">
      <c r="A41" s="16" t="inlineStr">
        <is>
          <t>Mã MST</t>
        </is>
      </c>
      <c r="B41" s="33" t="inlineStr">
        <is>
          <t>Bắt buộc với nhà cung cấp có hóa đơn GTGT để đối chiếu với cơ quan thuế.</t>
        </is>
      </c>
      <c r="C41" s="35" t="n"/>
      <c r="D41" s="35" t="n"/>
      <c r="E41" s="35" t="n"/>
      <c r="F41" s="36" t="n"/>
    </row>
    <row r="42" ht="18" customHeight="1">
      <c r="A42" s="17" t="inlineStr">
        <is>
          <t>Phê duyệt</t>
        </is>
      </c>
      <c r="B42" s="34" t="inlineStr">
        <is>
          <t>Mọi phiếu chi trên 5.000.000 ₫ phải có chữ ký Kế toán trưởng.</t>
        </is>
      </c>
      <c r="C42" s="35" t="n"/>
      <c r="D42" s="35" t="n"/>
      <c r="E42" s="35" t="n"/>
      <c r="F42" s="36" t="n"/>
    </row>
    <row r="43"/>
    <row r="44" ht="22" customHeight="1">
      <c r="A44" s="32" t="inlineStr">
        <is>
          <t>MỤC 6: CÔNG THỨC CHÍNH</t>
        </is>
      </c>
      <c r="B44" s="35" t="n"/>
      <c r="C44" s="35" t="n"/>
      <c r="D44" s="35" t="n"/>
      <c r="E44" s="35" t="n"/>
      <c r="F44" s="36" t="n"/>
    </row>
    <row r="45" ht="18" customHeight="1">
      <c r="A45" s="16" t="inlineStr">
        <is>
          <t>Số dư sau GD</t>
        </is>
      </c>
      <c r="B45" s="33">
        <f>Số dư trước + Số tiền thu - Số tiền chi</f>
        <v/>
      </c>
      <c r="C45" s="35" t="n"/>
      <c r="D45" s="35" t="n"/>
      <c r="E45" s="35" t="n"/>
      <c r="F45" s="36" t="n"/>
    </row>
    <row r="46" ht="18" customHeight="1">
      <c r="A46" s="17" t="inlineStr">
        <is>
          <t>Trạng thái cảnh báo</t>
        </is>
      </c>
      <c r="B46" s="34">
        <f>IF(Số dư sau &lt; 0, "⚠ Âm quỹ", "Đã duyệt")</f>
        <v/>
      </c>
      <c r="C46" s="35" t="n"/>
      <c r="D46" s="35" t="n"/>
      <c r="E46" s="35" t="n"/>
      <c r="F46" s="36" t="n"/>
    </row>
    <row r="47" ht="18" customHeight="1">
      <c r="A47" s="16" t="inlineStr">
        <is>
          <t>Tổng thu/chi</t>
        </is>
      </c>
      <c r="B47" s="33">
        <f>SUM(cột tương ứng) — tự động tính cuối bảng.</f>
        <v/>
      </c>
      <c r="C47" s="35" t="n"/>
      <c r="D47" s="35" t="n"/>
      <c r="E47" s="35" t="n"/>
      <c r="F47" s="36" t="n"/>
    </row>
    <row r="48" ht="18" customHeight="1">
      <c r="A48" s="17" t="inlineStr">
        <is>
          <t>Đếm giao dịch</t>
        </is>
      </c>
      <c r="B48" s="34">
        <f>COUNTIF(cột Loại GD, "Thu") hoặc "Chi"</f>
        <v/>
      </c>
      <c r="C48" s="35" t="n"/>
      <c r="D48" s="35" t="n"/>
      <c r="E48" s="35" t="n"/>
      <c r="F48" s="36" t="n"/>
    </row>
    <row r="49" ht="18" customHeight="1">
      <c r="A49" s="16" t="inlineStr">
        <is>
          <t>Bình quân</t>
        </is>
      </c>
      <c r="B49" s="33">
        <f>AVERAGEIF(cột Loại, điều kiện, cột số tiền)</f>
        <v/>
      </c>
      <c r="C49" s="35" t="n"/>
      <c r="D49" s="35" t="n"/>
      <c r="E49" s="35" t="n"/>
      <c r="F49" s="36" t="n"/>
    </row>
    <row r="50" ht="18" customHeight="1">
      <c r="A50" s="17" t="inlineStr">
        <is>
          <t>Tránh lỗi chia 0</t>
        </is>
      </c>
      <c r="B50" s="34">
        <f>IFERROR(công thức, 0) — áp dụng cho mọi phép chia.</f>
        <v/>
      </c>
      <c r="C50" s="35" t="n"/>
      <c r="D50" s="35" t="n"/>
      <c r="E50" s="35" t="n"/>
      <c r="F50" s="36" t="n"/>
    </row>
  </sheetData>
  <mergeCells count="45">
    <mergeCell ref="A1:F1"/>
    <mergeCell ref="A2:F2"/>
    <mergeCell ref="B3:F3"/>
    <mergeCell ref="B4:F4"/>
    <mergeCell ref="B5:F5"/>
    <mergeCell ref="A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A23:F23"/>
    <mergeCell ref="B24:F24"/>
    <mergeCell ref="B25:F25"/>
    <mergeCell ref="B26:F26"/>
    <mergeCell ref="A28:F28"/>
    <mergeCell ref="B29:F29"/>
    <mergeCell ref="B30:F30"/>
    <mergeCell ref="B31:F31"/>
    <mergeCell ref="B32:F32"/>
    <mergeCell ref="B33:F33"/>
    <mergeCell ref="B34:F34"/>
    <mergeCell ref="A36:F36"/>
    <mergeCell ref="B37:F37"/>
    <mergeCell ref="B38:F38"/>
    <mergeCell ref="B39:F39"/>
    <mergeCell ref="B40:F40"/>
    <mergeCell ref="B41:F41"/>
    <mergeCell ref="B42:F42"/>
    <mergeCell ref="A44:F44"/>
    <mergeCell ref="B45:F45"/>
    <mergeCell ref="B46:F46"/>
    <mergeCell ref="B47:F47"/>
    <mergeCell ref="B48:F48"/>
    <mergeCell ref="B49:F49"/>
    <mergeCell ref="B50:F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2026-06-05T18:32:56Z</dcterms:created>
  <dcterms:modified xmlns:dcterms="http://purl.org/dc/terms/" xmlns:xsi="http://www.w3.org/2001/XMLSchema-instance" xsi:type="dcterms:W3CDTF">2026-06-05T18:32:56Z</dcterms:modified>
</cp:coreProperties>
</file>