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nh sách công nợ" sheetId="1" state="visible" r:id="rId1"/>
    <sheet xmlns:r="http://schemas.openxmlformats.org/officeDocument/2006/relationships" name="Tổng hợp công nợ" sheetId="2" state="visible" r:id="rId2"/>
    <sheet xmlns:r="http://schemas.openxmlformats.org/officeDocument/2006/relationships" name="Danh mục đối tác" sheetId="3" state="visible" r:id="rId3"/>
    <sheet xmlns:r="http://schemas.openxmlformats.org/officeDocument/2006/relationships" name="Hướng dẫn" sheetId="4" state="visible" r:id="rId4"/>
  </sheets>
  <definedNames/>
  <calcPr calcId="124519" fullCalcOnLoad="1"/>
</workbook>
</file>

<file path=xl/styles.xml><?xml version="1.0" encoding="utf-8"?>
<styleSheet xmlns="http://schemas.openxmlformats.org/spreadsheetml/2006/main">
  <numFmts count="2">
    <numFmt numFmtId="164" formatCode="DD/MM/YYYY"/>
    <numFmt numFmtId="165" formatCode="#,##0 &quot;₫&quot;"/>
  </numFmts>
  <fonts count="6">
    <font>
      <name val="Calibri"/>
      <family val="2"/>
      <color theme="1"/>
      <sz val="11"/>
      <scheme val="minor"/>
    </font>
    <font>
      <name val="Arial"/>
      <b val="1"/>
      <color rgb="00FFFFFF"/>
      <sz val="14"/>
    </font>
    <font>
      <name val="Arial"/>
      <b val="1"/>
      <color rgb="00FFFFFF"/>
      <sz val="11"/>
    </font>
    <font>
      <name val="Arial"/>
      <sz val="10"/>
    </font>
    <font>
      <name val="Arial"/>
      <b val="1"/>
      <color rgb="00FFFFFF"/>
      <sz val="10"/>
    </font>
    <font>
      <name val="Arial"/>
      <b val="1"/>
      <sz val="10"/>
    </font>
  </fonts>
  <fills count="8">
    <fill>
      <patternFill/>
    </fill>
    <fill>
      <patternFill patternType="gray125"/>
    </fill>
    <fill>
      <patternFill patternType="solid">
        <fgColor rgb="000F766E"/>
      </patternFill>
    </fill>
    <fill>
      <patternFill patternType="solid">
        <fgColor rgb="00FFFFFF"/>
      </patternFill>
    </fill>
    <fill>
      <patternFill patternType="solid">
        <fgColor rgb="00FFFBEB"/>
      </patternFill>
    </fill>
    <fill>
      <patternFill patternType="solid">
        <fgColor rgb="00F0FDFA"/>
      </patternFill>
    </fill>
    <fill>
      <patternFill patternType="solid">
        <fgColor rgb="00134E4A"/>
      </patternFill>
    </fill>
    <fill>
      <patternFill patternType="solid">
        <fgColor rgb="0014B8A6"/>
      </patternFill>
    </fill>
  </fills>
  <borders count="6">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top style="thin">
        <color rgb="00D1D5DB"/>
      </top>
      <bottom style="thin">
        <color rgb="00D1D5DB"/>
      </bottom>
      <diagonal/>
    </border>
    <border>
      <left/>
      <right style="thin">
        <color rgb="00D1D5DB"/>
      </right>
      <top style="thin">
        <color rgb="00D1D5DB"/>
      </top>
      <bottom style="thin">
        <color rgb="00D1D5DB"/>
      </bottom>
      <diagonal/>
    </border>
  </borders>
  <cellStyleXfs count="1">
    <xf numFmtId="0" fontId="0" fillId="0" borderId="0"/>
  </cellStyleXfs>
  <cellXfs count="40">
    <xf numFmtId="0" fontId="0" fillId="0" borderId="0" pivotButton="0" quotePrefix="0" xfId="0"/>
    <xf numFmtId="0" fontId="1" fillId="2" borderId="0" applyAlignment="1" pivotButton="0" quotePrefix="0" xfId="0">
      <alignment horizontal="center" vertical="center" wrapText="1"/>
    </xf>
    <xf numFmtId="0" fontId="2" fillId="2" borderId="1" applyAlignment="1" pivotButton="0" quotePrefix="0" xfId="0">
      <alignment horizontal="center" vertical="center" wrapText="1"/>
    </xf>
    <xf numFmtId="0" fontId="3" fillId="3" borderId="1" applyAlignment="1" pivotButton="0" quotePrefix="0" xfId="0">
      <alignment horizontal="center" vertical="center" wrapText="1"/>
    </xf>
    <xf numFmtId="0" fontId="3" fillId="3" borderId="1" applyAlignment="1" pivotButton="0" quotePrefix="0" xfId="0">
      <alignment horizontal="left" vertical="center" wrapText="1"/>
    </xf>
    <xf numFmtId="164" fontId="3" fillId="3" borderId="1" applyAlignment="1" pivotButton="0" quotePrefix="0" xfId="0">
      <alignment horizontal="center" vertical="center" wrapText="1"/>
    </xf>
    <xf numFmtId="165" fontId="3" fillId="4" borderId="1" applyAlignment="1" pivotButton="0" quotePrefix="0" xfId="0">
      <alignment horizontal="right" vertical="center"/>
    </xf>
    <xf numFmtId="10" fontId="3" fillId="4" borderId="1" applyAlignment="1" pivotButton="0" quotePrefix="0" xfId="0">
      <alignment horizontal="center" vertical="center" wrapText="1"/>
    </xf>
    <xf numFmtId="165" fontId="3" fillId="3" borderId="1" applyAlignment="1" pivotButton="0" quotePrefix="0" xfId="0">
      <alignment horizontal="right" vertical="center"/>
    </xf>
    <xf numFmtId="3" fontId="3" fillId="3" borderId="1" applyAlignment="1" pivotButton="0" quotePrefix="0" xfId="0">
      <alignment horizontal="center" vertical="center" wrapText="1"/>
    </xf>
    <xf numFmtId="0" fontId="3" fillId="5" borderId="1" applyAlignment="1" pivotButton="0" quotePrefix="0" xfId="0">
      <alignment horizontal="center" vertical="center" wrapText="1"/>
    </xf>
    <xf numFmtId="0" fontId="3" fillId="5" borderId="1" applyAlignment="1" pivotButton="0" quotePrefix="0" xfId="0">
      <alignment horizontal="left" vertical="center" wrapText="1"/>
    </xf>
    <xf numFmtId="164" fontId="3" fillId="5" borderId="1" applyAlignment="1" pivotButton="0" quotePrefix="0" xfId="0">
      <alignment horizontal="center" vertical="center" wrapText="1"/>
    </xf>
    <xf numFmtId="165" fontId="3" fillId="5" borderId="1" applyAlignment="1" pivotButton="0" quotePrefix="0" xfId="0">
      <alignment horizontal="right" vertical="center"/>
    </xf>
    <xf numFmtId="3" fontId="3"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0" fillId="0" borderId="4" pivotButton="0" quotePrefix="0" xfId="0"/>
    <xf numFmtId="0" fontId="0" fillId="0" borderId="5" pivotButton="0" quotePrefix="0" xfId="0"/>
    <xf numFmtId="165" fontId="4" fillId="6" borderId="1" applyAlignment="1" pivotButton="0" quotePrefix="0" xfId="0">
      <alignment horizontal="right" vertical="center"/>
    </xf>
    <xf numFmtId="0" fontId="0" fillId="6" borderId="1" pivotButton="0" quotePrefix="0" xfId="0"/>
    <xf numFmtId="0" fontId="5" fillId="5" borderId="1" applyAlignment="1" pivotButton="0" quotePrefix="0" xfId="0">
      <alignment horizontal="left" vertical="center" wrapText="1"/>
    </xf>
    <xf numFmtId="0" fontId="5" fillId="3" borderId="1" applyAlignment="1" pivotButton="0" quotePrefix="0" xfId="0">
      <alignment horizontal="left" vertical="center" wrapText="1"/>
    </xf>
    <xf numFmtId="0" fontId="3" fillId="3" borderId="1" applyAlignment="1" pivotButton="0" quotePrefix="0" xfId="0">
      <alignment horizontal="right" vertical="center"/>
    </xf>
    <xf numFmtId="3" fontId="3" fillId="5" borderId="1" applyAlignment="1" pivotButton="0" quotePrefix="0" xfId="0">
      <alignment horizontal="right" vertical="center"/>
    </xf>
    <xf numFmtId="10" fontId="3" fillId="5" borderId="1" applyAlignment="1" pivotButton="0" quotePrefix="0" xfId="0">
      <alignment horizontal="right" vertical="center"/>
    </xf>
    <xf numFmtId="0" fontId="2" fillId="7" borderId="1" applyAlignment="1" pivotButton="0" quotePrefix="0" xfId="0">
      <alignment horizontal="center" vertical="center" wrapText="1"/>
    </xf>
    <xf numFmtId="0" fontId="5" fillId="5" borderId="1" applyAlignment="1" pivotButton="0" quotePrefix="0" xfId="0">
      <alignment horizontal="center" vertical="center" wrapText="1"/>
    </xf>
    <xf numFmtId="10" fontId="3" fillId="5" borderId="1" applyAlignment="1" pivotButton="0" quotePrefix="0" xfId="0">
      <alignment horizontal="center" vertical="center" wrapText="1"/>
    </xf>
    <xf numFmtId="0" fontId="5" fillId="3" borderId="1" applyAlignment="1" pivotButton="0" quotePrefix="0" xfId="0">
      <alignment horizontal="center" vertical="center" wrapText="1"/>
    </xf>
    <xf numFmtId="10" fontId="3" fillId="3" borderId="1" applyAlignment="1" pivotButton="0" quotePrefix="0" xfId="0">
      <alignment horizontal="center" vertical="center" wrapText="1"/>
    </xf>
    <xf numFmtId="3" fontId="4" fillId="6" borderId="1" applyAlignment="1" pivotButton="0" quotePrefix="0" xfId="0">
      <alignment horizontal="center" vertical="center" wrapText="1"/>
    </xf>
    <xf numFmtId="3" fontId="4" fillId="6" borderId="1" applyAlignment="1" pivotButton="0" quotePrefix="0" xfId="0">
      <alignment horizontal="right" vertical="center"/>
    </xf>
    <xf numFmtId="10" fontId="4" fillId="6" borderId="1" applyAlignment="1" pivotButton="0" quotePrefix="0" xfId="0">
      <alignment horizontal="right" vertical="center"/>
    </xf>
    <xf numFmtId="0" fontId="2" fillId="7" borderId="1" applyAlignment="1" pivotButton="0" quotePrefix="0" xfId="0">
      <alignment horizontal="left" vertical="center" wrapText="1"/>
    </xf>
    <xf numFmtId="164" fontId="3" fillId="3" borderId="1" applyAlignment="1" pivotButton="0" quotePrefix="0" xfId="0">
      <alignment horizontal="center" vertical="center" wrapText="1"/>
    </xf>
    <xf numFmtId="165" fontId="3" fillId="4" borderId="1" applyAlignment="1" pivotButton="0" quotePrefix="0" xfId="0">
      <alignment horizontal="right" vertical="center"/>
    </xf>
    <xf numFmtId="165" fontId="3" fillId="3" borderId="1" applyAlignment="1" pivotButton="0" quotePrefix="0" xfId="0">
      <alignment horizontal="right" vertical="center"/>
    </xf>
    <xf numFmtId="164" fontId="3" fillId="5" borderId="1" applyAlignment="1" pivotButton="0" quotePrefix="0" xfId="0">
      <alignment horizontal="center" vertical="center" wrapText="1"/>
    </xf>
    <xf numFmtId="165" fontId="3" fillId="5" borderId="1" applyAlignment="1" pivotButton="0" quotePrefix="0" xfId="0">
      <alignment horizontal="right" vertical="center"/>
    </xf>
    <xf numFmtId="165" fontId="4" fillId="6" borderId="1" applyAlignment="1" pivotButton="0" quotePrefix="0" xfId="0">
      <alignment horizontal="right" vertical="center"/>
    </xf>
  </cellXfs>
  <cellStyles count="1">
    <cellStyle name="Normal" xfId="0" builtinId="0" hidden="0"/>
  </cellStyles>
  <dxfs count="2">
    <dxf>
      <font>
        <name val="Arial"/>
        <b val="1"/>
        <color rgb="00FFFFFF"/>
        <sz val="10"/>
      </font>
      <fill>
        <patternFill patternType="solid">
          <fgColor rgb="00DC2626"/>
        </patternFill>
      </fill>
    </dxf>
    <dxf>
      <font>
        <name val="Arial"/>
        <b val="1"/>
        <color rgb="0016A34A"/>
        <sz val="10"/>
      </font>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Tỷ trọng Phải thu / Phải trả</a:t>
            </a:r>
          </a:p>
        </rich>
      </tx>
    </title>
    <plotArea>
      <pieChart>
        <varyColors val="1"/>
        <ser>
          <idx val="0"/>
          <order val="0"/>
          <tx>
            <strRef>
              <f>'Tổng hợp công nợ'!C15</f>
            </strRef>
          </tx>
          <spPr>
            <a:ln xmlns:a="http://schemas.openxmlformats.org/drawingml/2006/main">
              <a:prstDash val="solid"/>
            </a:ln>
          </spPr>
          <dPt>
            <idx val="0"/>
            <spPr>
              <a:solidFill xmlns:a="http://schemas.openxmlformats.org/drawingml/2006/main">
                <a:srgbClr val="0F766E"/>
              </a:solidFill>
              <a:ln xmlns:a="http://schemas.openxmlformats.org/drawingml/2006/main">
                <a:prstDash val="solid"/>
              </a:ln>
            </spPr>
          </dPt>
          <dPt>
            <idx val="1"/>
            <spPr>
              <a:solidFill xmlns:a="http://schemas.openxmlformats.org/drawingml/2006/main">
                <a:srgbClr val="DC2626"/>
              </a:solidFill>
              <a:ln xmlns:a="http://schemas.openxmlformats.org/drawingml/2006/main">
                <a:prstDash val="solid"/>
              </a:ln>
            </spPr>
          </dPt>
          <cat>
            <numRef>
              <f>'Tổng hợp công nợ'!$A$16:$A$17</f>
            </numRef>
          </cat>
          <val>
            <numRef>
              <f>'Tổng hợp công nợ'!$C$16:$C$17</f>
            </numRef>
          </val>
        </ser>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Công nợ còn lại theo nhân viên</a:t>
            </a:r>
          </a:p>
        </rich>
      </tx>
    </title>
    <plotArea>
      <barChart>
        <barDir val="col"/>
        <grouping val="clustered"/>
        <ser>
          <idx val="0"/>
          <order val="0"/>
          <tx>
            <strRef>
              <f>'Tổng hợp công nợ'!E21</f>
            </strRef>
          </tx>
          <spPr>
            <a:solidFill xmlns:a="http://schemas.openxmlformats.org/drawingml/2006/main">
              <a:srgbClr val="14B8A6"/>
            </a:solidFill>
            <a:ln xmlns:a="http://schemas.openxmlformats.org/drawingml/2006/main">
              <a:prstDash val="solid"/>
            </a:ln>
          </spPr>
          <cat>
            <numRef>
              <f>'Tổng hợp công nợ'!$A$22:$A$24</f>
            </numRef>
          </cat>
          <val>
            <numRef>
              <f>'Tổng hợp công nợ'!$E$22:$E$24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Nhân viên</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Giá trị (₫)</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8</col>
      <colOff>0</colOff>
      <row>2</row>
      <rowOff>0</rowOff>
    </from>
    <ext cx="504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8</col>
      <colOff>0</colOff>
      <row>21</row>
      <rowOff>0</rowOff>
    </from>
    <ext cx="5760000" cy="43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S14"/>
  <sheetViews>
    <sheetView showGridLines="1" workbookViewId="0">
      <pane ySplit="2" topLeftCell="A3" activePane="bottomLeft" state="frozen"/>
      <selection pane="bottomLeft" activeCell="A1" sqref="A1"/>
    </sheetView>
  </sheetViews>
  <sheetFormatPr baseColWidth="8" defaultRowHeight="15"/>
  <cols>
    <col width="5" customWidth="1" min="1" max="1"/>
    <col width="12" customWidth="1" min="2" max="2"/>
    <col width="14" customWidth="1" min="3" max="3"/>
    <col width="22" customWidth="1" min="4" max="4"/>
    <col width="14" customWidth="1" min="5" max="5"/>
    <col width="18" customWidth="1" min="6" max="6"/>
    <col width="13" customWidth="1" min="7" max="7"/>
    <col width="13" customWidth="1" min="8" max="8"/>
    <col width="13" customWidth="1" min="9" max="9"/>
    <col width="16" customWidth="1" min="10" max="10"/>
    <col width="13" customWidth="1" min="11" max="11"/>
    <col width="16" customWidth="1" min="12" max="12"/>
    <col width="17" customWidth="1" min="13" max="13"/>
    <col width="16" customWidth="1" min="14" max="14"/>
    <col width="17" customWidth="1" min="15" max="15"/>
    <col width="16" customWidth="1" min="16" max="16"/>
    <col width="14" customWidth="1" min="17" max="17"/>
    <col width="20" customWidth="1" min="18" max="18"/>
    <col width="20" customWidth="1" min="19" max="19"/>
  </cols>
  <sheetData>
    <row r="1" ht="32" customHeight="1">
      <c r="A1" s="1" t="inlineStr">
        <is>
          <t>THEO DÕI CÔNG NỢ PHẢI THU PHẢI TRẢ NĂM 2026</t>
        </is>
      </c>
    </row>
    <row r="2" ht="36" customHeight="1">
      <c r="A2" s="2" t="inlineStr">
        <is>
          <t>STT</t>
        </is>
      </c>
      <c r="B2" s="2" t="inlineStr">
        <is>
          <t>Mã công nợ</t>
        </is>
      </c>
      <c r="C2" s="2" t="inlineStr">
        <is>
          <t>Loại công nợ</t>
        </is>
      </c>
      <c r="D2" s="2" t="inlineStr">
        <is>
          <t>Tên đối tác</t>
        </is>
      </c>
      <c r="E2" s="2" t="inlineStr">
        <is>
          <t>MST</t>
        </is>
      </c>
      <c r="F2" s="2" t="inlineStr">
        <is>
          <t>Tỉnh/Thành phố</t>
        </is>
      </c>
      <c r="G2" s="2" t="inlineStr">
        <is>
          <t>Số hóa đơn</t>
        </is>
      </c>
      <c r="H2" s="2" t="inlineStr">
        <is>
          <t>Ngày hóa đơn</t>
        </is>
      </c>
      <c r="I2" s="2" t="inlineStr">
        <is>
          <t>Hạn thanh toán</t>
        </is>
      </c>
      <c r="J2" s="2" t="inlineStr">
        <is>
          <t>Số tiền gốc</t>
        </is>
      </c>
      <c r="K2" s="2" t="inlineStr">
        <is>
          <t>Thuế GTGT (%)</t>
        </is>
      </c>
      <c r="L2" s="2" t="inlineStr">
        <is>
          <t>Tiền thuế GTGT</t>
        </is>
      </c>
      <c r="M2" s="2" t="inlineStr">
        <is>
          <t>Tổng giá trị HĐ</t>
        </is>
      </c>
      <c r="N2" s="2" t="inlineStr">
        <is>
          <t>Đã thanh toán</t>
        </is>
      </c>
      <c r="O2" s="2" t="inlineStr">
        <is>
          <t>Còn phải thu/trả</t>
        </is>
      </c>
      <c r="P2" s="2" t="inlineStr">
        <is>
          <t>Số ngày quá hạn</t>
        </is>
      </c>
      <c r="Q2" s="2" t="inlineStr">
        <is>
          <t>Trạng thái</t>
        </is>
      </c>
      <c r="R2" s="2" t="inlineStr">
        <is>
          <t>Nhân viên phụ trách</t>
        </is>
      </c>
      <c r="S2" s="2" t="inlineStr">
        <is>
          <t>Ghi chú</t>
        </is>
      </c>
    </row>
    <row r="3" ht="20" customHeight="1">
      <c r="A3" s="3" t="n">
        <v>1</v>
      </c>
      <c r="B3" s="3" t="inlineStr">
        <is>
          <t>CN001</t>
        </is>
      </c>
      <c r="C3" s="3" t="inlineStr">
        <is>
          <t>Phải thu</t>
        </is>
      </c>
      <c r="D3" s="4" t="inlineStr">
        <is>
          <t>Nguyễn Văn An</t>
        </is>
      </c>
      <c r="E3" s="4" t="inlineStr">
        <is>
          <t>0100233456</t>
        </is>
      </c>
      <c r="F3" s="3" t="inlineStr">
        <is>
          <t>Hà Nội</t>
        </is>
      </c>
      <c r="G3" s="3" t="inlineStr">
        <is>
          <t>HĐ-2601001</t>
        </is>
      </c>
      <c r="H3" s="34" t="n">
        <v>46027</v>
      </c>
      <c r="I3" s="34" t="n">
        <v>46117</v>
      </c>
      <c r="J3" s="35" t="n">
        <v>85000000</v>
      </c>
      <c r="K3" s="7" t="n">
        <v>0.1</v>
      </c>
      <c r="L3" s="36">
        <f>J3*K3</f>
        <v/>
      </c>
      <c r="M3" s="36">
        <f>J3+L3</f>
        <v/>
      </c>
      <c r="N3" s="35" t="n">
        <v>45000000</v>
      </c>
      <c r="O3" s="36">
        <f>M3-N3</f>
        <v/>
      </c>
      <c r="P3" s="9">
        <f>IF(O3&gt;0,TODAY()-I3,0)</f>
        <v/>
      </c>
      <c r="Q3" s="3">
        <f>IF(O3&lt;=0,"Đã tất toán",IF(P3&gt;0,"Quá hạn","Chưa đến hạn"))</f>
        <v/>
      </c>
      <c r="R3" s="4" t="inlineStr">
        <is>
          <t>Nguyễn Thị Mai</t>
        </is>
      </c>
      <c r="S3" s="4" t="inlineStr">
        <is>
          <t>Còn tốt</t>
        </is>
      </c>
    </row>
    <row r="4">
      <c r="A4" s="10" t="n">
        <v>2</v>
      </c>
      <c r="B4" s="10" t="inlineStr">
        <is>
          <t>CN002</t>
        </is>
      </c>
      <c r="C4" s="10" t="inlineStr">
        <is>
          <t>Phải trả</t>
        </is>
      </c>
      <c r="D4" s="11" t="inlineStr">
        <is>
          <t>Trần Thị Bình</t>
        </is>
      </c>
      <c r="E4" s="11" t="inlineStr">
        <is>
          <t>0301234567</t>
        </is>
      </c>
      <c r="F4" s="10" t="inlineStr">
        <is>
          <t>TP. Hồ Chí Minh</t>
        </is>
      </c>
      <c r="G4" s="10" t="inlineStr">
        <is>
          <t>HĐ-2601002</t>
        </is>
      </c>
      <c r="H4" s="37" t="n">
        <v>46034</v>
      </c>
      <c r="I4" s="37" t="n">
        <v>46065</v>
      </c>
      <c r="J4" s="35" t="n">
        <v>120000000</v>
      </c>
      <c r="K4" s="7" t="n">
        <v>0.1</v>
      </c>
      <c r="L4" s="38">
        <f>J4*K4</f>
        <v/>
      </c>
      <c r="M4" s="38">
        <f>J4+L4</f>
        <v/>
      </c>
      <c r="N4" s="35" t="n">
        <v>120000000</v>
      </c>
      <c r="O4" s="38">
        <f>M4-N4</f>
        <v/>
      </c>
      <c r="P4" s="14">
        <f>IF(O4&gt;0,TODAY()-I4,0)</f>
        <v/>
      </c>
      <c r="Q4" s="10">
        <f>IF(O4&lt;=0,"Đã tất toán",IF(P4&gt;0,"Quá hạn","Chưa đến hạn"))</f>
        <v/>
      </c>
      <c r="R4" s="11" t="inlineStr">
        <is>
          <t>Trần Văn Hùng</t>
        </is>
      </c>
      <c r="S4" s="11" t="inlineStr">
        <is>
          <t>NCC lớn</t>
        </is>
      </c>
    </row>
    <row r="5">
      <c r="A5" s="3" t="n">
        <v>3</v>
      </c>
      <c r="B5" s="3" t="inlineStr">
        <is>
          <t>CN003</t>
        </is>
      </c>
      <c r="C5" s="3" t="inlineStr">
        <is>
          <t>Phải thu</t>
        </is>
      </c>
      <c r="D5" s="4" t="inlineStr">
        <is>
          <t>Lê Hoàng Cường</t>
        </is>
      </c>
      <c r="E5" s="4" t="inlineStr">
        <is>
          <t>0401122334</t>
        </is>
      </c>
      <c r="F5" s="3" t="inlineStr">
        <is>
          <t>Đà Nẵng</t>
        </is>
      </c>
      <c r="G5" s="3" t="inlineStr">
        <is>
          <t>HĐ-2601003</t>
        </is>
      </c>
      <c r="H5" s="34" t="n">
        <v>46042</v>
      </c>
      <c r="I5" s="34" t="n">
        <v>46132</v>
      </c>
      <c r="J5" s="35" t="n">
        <v>62000000</v>
      </c>
      <c r="K5" s="7" t="n">
        <v>0.08</v>
      </c>
      <c r="L5" s="36">
        <f>J5*K5</f>
        <v/>
      </c>
      <c r="M5" s="36">
        <f>J5+L5</f>
        <v/>
      </c>
      <c r="N5" s="35" t="n">
        <v>20000000</v>
      </c>
      <c r="O5" s="36">
        <f>M5-N5</f>
        <v/>
      </c>
      <c r="P5" s="9">
        <f>IF(O5&gt;0,TODAY()-I5,0)</f>
        <v/>
      </c>
      <c r="Q5" s="3">
        <f>IF(O5&lt;=0,"Đã tất toán",IF(P5&gt;0,"Quá hạn","Chưa đến hạn"))</f>
        <v/>
      </c>
      <c r="R5" s="4" t="inlineStr">
        <is>
          <t>Nguyễn Thị Mai</t>
        </is>
      </c>
      <c r="S5" s="4" t="inlineStr"/>
    </row>
    <row r="6">
      <c r="A6" s="10" t="n">
        <v>4</v>
      </c>
      <c r="B6" s="10" t="inlineStr">
        <is>
          <t>CN004</t>
        </is>
      </c>
      <c r="C6" s="10" t="inlineStr">
        <is>
          <t>Phải trả</t>
        </is>
      </c>
      <c r="D6" s="11" t="inlineStr">
        <is>
          <t>Phạm Thị Dung</t>
        </is>
      </c>
      <c r="E6" s="11" t="inlineStr">
        <is>
          <t>0201445566</t>
        </is>
      </c>
      <c r="F6" s="10" t="inlineStr">
        <is>
          <t>Hải Phòng</t>
        </is>
      </c>
      <c r="G6" s="10" t="inlineStr">
        <is>
          <t>HĐ-2601004</t>
        </is>
      </c>
      <c r="H6" s="37" t="n">
        <v>46050</v>
      </c>
      <c r="I6" s="37" t="n">
        <v>46109</v>
      </c>
      <c r="J6" s="35" t="n">
        <v>95000000</v>
      </c>
      <c r="K6" s="7" t="n">
        <v>0.1</v>
      </c>
      <c r="L6" s="38">
        <f>J6*K6</f>
        <v/>
      </c>
      <c r="M6" s="38">
        <f>J6+L6</f>
        <v/>
      </c>
      <c r="N6" s="35" t="n">
        <v>80000000</v>
      </c>
      <c r="O6" s="38">
        <f>M6-N6</f>
        <v/>
      </c>
      <c r="P6" s="14">
        <f>IF(O6&gt;0,TODAY()-I6,0)</f>
        <v/>
      </c>
      <c r="Q6" s="10">
        <f>IF(O6&lt;=0,"Đã tất toán",IF(P6&gt;0,"Quá hạn","Chưa đến hạn"))</f>
        <v/>
      </c>
      <c r="R6" s="11" t="inlineStr">
        <is>
          <t>Lê Văn Bình</t>
        </is>
      </c>
      <c r="S6" s="11" t="inlineStr">
        <is>
          <t>Thanh toán 1 phần</t>
        </is>
      </c>
    </row>
    <row r="7">
      <c r="A7" s="3" t="n">
        <v>5</v>
      </c>
      <c r="B7" s="3" t="inlineStr">
        <is>
          <t>CN005</t>
        </is>
      </c>
      <c r="C7" s="3" t="inlineStr">
        <is>
          <t>Phải thu</t>
        </is>
      </c>
      <c r="D7" s="4" t="inlineStr">
        <is>
          <t>Hoàng Văn Em</t>
        </is>
      </c>
      <c r="E7" s="4" t="inlineStr">
        <is>
          <t>0600334455</t>
        </is>
      </c>
      <c r="F7" s="3" t="inlineStr">
        <is>
          <t>Cần Thơ</t>
        </is>
      </c>
      <c r="G7" s="3" t="inlineStr">
        <is>
          <t>HĐ-2602001</t>
        </is>
      </c>
      <c r="H7" s="34" t="n">
        <v>46056</v>
      </c>
      <c r="I7" s="34" t="n">
        <v>46145</v>
      </c>
      <c r="J7" s="35" t="n">
        <v>48000000</v>
      </c>
      <c r="K7" s="7" t="n">
        <v>0.05</v>
      </c>
      <c r="L7" s="36">
        <f>J7*K7</f>
        <v/>
      </c>
      <c r="M7" s="36">
        <f>J7+L7</f>
        <v/>
      </c>
      <c r="N7" s="35" t="n">
        <v>25000000</v>
      </c>
      <c r="O7" s="36">
        <f>M7-N7</f>
        <v/>
      </c>
      <c r="P7" s="9">
        <f>IF(O7&gt;0,TODAY()-I7,0)</f>
        <v/>
      </c>
      <c r="Q7" s="3">
        <f>IF(O7&lt;=0,"Đã tất toán",IF(P7&gt;0,"Quá hạn","Chưa đến hạn"))</f>
        <v/>
      </c>
      <c r="R7" s="4" t="inlineStr">
        <is>
          <t>Trần Văn Hùng</t>
        </is>
      </c>
      <c r="S7" s="4" t="inlineStr"/>
    </row>
    <row r="8">
      <c r="A8" s="10" t="n">
        <v>6</v>
      </c>
      <c r="B8" s="10" t="inlineStr">
        <is>
          <t>CN006</t>
        </is>
      </c>
      <c r="C8" s="10" t="inlineStr">
        <is>
          <t>Phải trả</t>
        </is>
      </c>
      <c r="D8" s="11" t="inlineStr">
        <is>
          <t>Vũ Thị Hoa</t>
        </is>
      </c>
      <c r="E8" s="11" t="inlineStr">
        <is>
          <t>0350223344</t>
        </is>
      </c>
      <c r="F8" s="10" t="inlineStr">
        <is>
          <t>Huế</t>
        </is>
      </c>
      <c r="G8" s="10" t="inlineStr">
        <is>
          <t>HĐ-2602002</t>
        </is>
      </c>
      <c r="H8" s="37" t="n">
        <v>46063</v>
      </c>
      <c r="I8" s="37" t="n">
        <v>46091</v>
      </c>
      <c r="J8" s="35" t="n">
        <v>75000000</v>
      </c>
      <c r="K8" s="7" t="n">
        <v>0.1</v>
      </c>
      <c r="L8" s="38">
        <f>J8*K8</f>
        <v/>
      </c>
      <c r="M8" s="38">
        <f>J8+L8</f>
        <v/>
      </c>
      <c r="N8" s="35" t="n">
        <v>75000000</v>
      </c>
      <c r="O8" s="38">
        <f>M8-N8</f>
        <v/>
      </c>
      <c r="P8" s="14">
        <f>IF(O8&gt;0,TODAY()-I8,0)</f>
        <v/>
      </c>
      <c r="Q8" s="10">
        <f>IF(O8&lt;=0,"Đã tất toán",IF(P8&gt;0,"Quá hạn","Chưa đến hạn"))</f>
        <v/>
      </c>
      <c r="R8" s="11" t="inlineStr">
        <is>
          <t>Lê Văn Bình</t>
        </is>
      </c>
      <c r="S8" s="11" t="inlineStr">
        <is>
          <t>Đã tất toán</t>
        </is>
      </c>
    </row>
    <row r="9">
      <c r="A9" s="3" t="n">
        <v>7</v>
      </c>
      <c r="B9" s="3" t="inlineStr">
        <is>
          <t>CN007</t>
        </is>
      </c>
      <c r="C9" s="3" t="inlineStr">
        <is>
          <t>Phải thu</t>
        </is>
      </c>
      <c r="D9" s="4" t="inlineStr">
        <is>
          <t>Đặng Minh Khôi</t>
        </is>
      </c>
      <c r="E9" s="4" t="inlineStr">
        <is>
          <t>0700556677</t>
        </is>
      </c>
      <c r="F9" s="3" t="inlineStr">
        <is>
          <t>Biên Hòa</t>
        </is>
      </c>
      <c r="G9" s="3" t="inlineStr">
        <is>
          <t>HĐ-2602003</t>
        </is>
      </c>
      <c r="H9" s="34" t="n">
        <v>46068</v>
      </c>
      <c r="I9" s="34" t="n">
        <v>46157</v>
      </c>
      <c r="J9" s="35" t="n">
        <v>38000000</v>
      </c>
      <c r="K9" s="7" t="n">
        <v>0.08</v>
      </c>
      <c r="L9" s="36">
        <f>J9*K9</f>
        <v/>
      </c>
      <c r="M9" s="36">
        <f>J9+L9</f>
        <v/>
      </c>
      <c r="N9" s="35" t="n">
        <v>10000000</v>
      </c>
      <c r="O9" s="36">
        <f>M9-N9</f>
        <v/>
      </c>
      <c r="P9" s="9">
        <f>IF(O9&gt;0,TODAY()-I9,0)</f>
        <v/>
      </c>
      <c r="Q9" s="3">
        <f>IF(O9&lt;=0,"Đã tất toán",IF(P9&gt;0,"Quá hạn","Chưa đến hạn"))</f>
        <v/>
      </c>
      <c r="R9" s="4" t="inlineStr">
        <is>
          <t>Nguyễn Thị Mai</t>
        </is>
      </c>
      <c r="S9" s="4" t="inlineStr"/>
    </row>
    <row r="10">
      <c r="A10" s="10" t="n">
        <v>8</v>
      </c>
      <c r="B10" s="10" t="inlineStr">
        <is>
          <t>CN008</t>
        </is>
      </c>
      <c r="C10" s="10" t="inlineStr">
        <is>
          <t>Phải trả</t>
        </is>
      </c>
      <c r="D10" s="11" t="inlineStr">
        <is>
          <t>Bùi Thị Lan</t>
        </is>
      </c>
      <c r="E10" s="11" t="inlineStr">
        <is>
          <t>0560112233</t>
        </is>
      </c>
      <c r="F10" s="10" t="inlineStr">
        <is>
          <t>Nha Trang</t>
        </is>
      </c>
      <c r="G10" s="10" t="inlineStr">
        <is>
          <t>HĐ-2602004</t>
        </is>
      </c>
      <c r="H10" s="37" t="n">
        <v>46075</v>
      </c>
      <c r="I10" s="37" t="n">
        <v>46134</v>
      </c>
      <c r="J10" s="35" t="n">
        <v>110000000</v>
      </c>
      <c r="K10" s="7" t="n">
        <v>0.1</v>
      </c>
      <c r="L10" s="38">
        <f>J10*K10</f>
        <v/>
      </c>
      <c r="M10" s="38">
        <f>J10+L10</f>
        <v/>
      </c>
      <c r="N10" s="35" t="n">
        <v>55000000</v>
      </c>
      <c r="O10" s="38">
        <f>M10-N10</f>
        <v/>
      </c>
      <c r="P10" s="14">
        <f>IF(O10&gt;0,TODAY()-I10,0)</f>
        <v/>
      </c>
      <c r="Q10" s="10">
        <f>IF(O10&lt;=0,"Đã tất toán",IF(P10&gt;0,"Quá hạn","Chưa đến hạn"))</f>
        <v/>
      </c>
      <c r="R10" s="11" t="inlineStr">
        <is>
          <t>Trần Văn Hùng</t>
        </is>
      </c>
      <c r="S10" s="11" t="inlineStr">
        <is>
          <t>Đang xử lý</t>
        </is>
      </c>
    </row>
    <row r="11">
      <c r="A11" s="3" t="n">
        <v>9</v>
      </c>
      <c r="B11" s="3" t="inlineStr">
        <is>
          <t>CN009</t>
        </is>
      </c>
      <c r="C11" s="3" t="inlineStr">
        <is>
          <t>Phải thu</t>
        </is>
      </c>
      <c r="D11" s="4" t="inlineStr">
        <is>
          <t>Ngô Văn Phú</t>
        </is>
      </c>
      <c r="E11" s="4" t="inlineStr">
        <is>
          <t>0800667788</t>
        </is>
      </c>
      <c r="F11" s="3" t="inlineStr">
        <is>
          <t>Vũng Tàu</t>
        </is>
      </c>
      <c r="G11" s="3" t="inlineStr">
        <is>
          <t>HĐ-2603001</t>
        </is>
      </c>
      <c r="H11" s="34" t="n">
        <v>46082</v>
      </c>
      <c r="I11" s="34" t="n">
        <v>46174</v>
      </c>
      <c r="J11" s="35" t="n">
        <v>55000000</v>
      </c>
      <c r="K11" s="7" t="n">
        <v>0.1</v>
      </c>
      <c r="L11" s="36">
        <f>J11*K11</f>
        <v/>
      </c>
      <c r="M11" s="36">
        <f>J11+L11</f>
        <v/>
      </c>
      <c r="N11" s="35" t="n">
        <v>30000000</v>
      </c>
      <c r="O11" s="36">
        <f>M11-N11</f>
        <v/>
      </c>
      <c r="P11" s="9">
        <f>IF(O11&gt;0,TODAY()-I11,0)</f>
        <v/>
      </c>
      <c r="Q11" s="3">
        <f>IF(O11&lt;=0,"Đã tất toán",IF(P11&gt;0,"Quá hạn","Chưa đến hạn"))</f>
        <v/>
      </c>
      <c r="R11" s="4" t="inlineStr">
        <is>
          <t>Lê Văn Bình</t>
        </is>
      </c>
      <c r="S11" s="4" t="inlineStr"/>
    </row>
    <row r="12">
      <c r="A12" s="10" t="n">
        <v>10</v>
      </c>
      <c r="B12" s="10" t="inlineStr">
        <is>
          <t>CN010</t>
        </is>
      </c>
      <c r="C12" s="10" t="inlineStr">
        <is>
          <t>Phải trả</t>
        </is>
      </c>
      <c r="D12" s="11" t="inlineStr">
        <is>
          <t>Đỗ Thị Quỳnh</t>
        </is>
      </c>
      <c r="E12" s="11" t="inlineStr">
        <is>
          <t>0270889900</t>
        </is>
      </c>
      <c r="F12" s="10" t="inlineStr">
        <is>
          <t>Bắc Ninh</t>
        </is>
      </c>
      <c r="G12" s="10" t="inlineStr">
        <is>
          <t>HĐ-2603002</t>
        </is>
      </c>
      <c r="H12" s="37" t="n">
        <v>46089</v>
      </c>
      <c r="I12" s="37" t="n">
        <v>46150</v>
      </c>
      <c r="J12" s="35" t="n">
        <v>88000000</v>
      </c>
      <c r="K12" s="7" t="n">
        <v>0.08</v>
      </c>
      <c r="L12" s="38">
        <f>J12*K12</f>
        <v/>
      </c>
      <c r="M12" s="38">
        <f>J12+L12</f>
        <v/>
      </c>
      <c r="N12" s="35" t="n">
        <v>40000000</v>
      </c>
      <c r="O12" s="38">
        <f>M12-N12</f>
        <v/>
      </c>
      <c r="P12" s="14">
        <f>IF(O12&gt;0,TODAY()-I12,0)</f>
        <v/>
      </c>
      <c r="Q12" s="10">
        <f>IF(O12&lt;=0,"Đã tất toán",IF(P12&gt;0,"Quá hạn","Chưa đến hạn"))</f>
        <v/>
      </c>
      <c r="R12" s="11" t="inlineStr">
        <is>
          <t>Nguyễn Thị Mai</t>
        </is>
      </c>
      <c r="S12" s="11" t="inlineStr">
        <is>
          <t>Chờ xác nhận</t>
        </is>
      </c>
    </row>
    <row r="13"/>
    <row r="14">
      <c r="A14" s="15" t="inlineStr">
        <is>
          <t>TỔNG CỘNG</t>
        </is>
      </c>
      <c r="B14" s="16" t="n"/>
      <c r="C14" s="16" t="n"/>
      <c r="D14" s="16" t="n"/>
      <c r="E14" s="16" t="n"/>
      <c r="F14" s="16" t="n"/>
      <c r="G14" s="16" t="n"/>
      <c r="H14" s="16" t="n"/>
      <c r="I14" s="17" t="n"/>
      <c r="J14" s="39">
        <f>SUM(J3:J12)</f>
        <v/>
      </c>
      <c r="K14" s="19" t="inlineStr"/>
      <c r="L14" s="39">
        <f>SUM(L3:L12)</f>
        <v/>
      </c>
      <c r="M14" s="39">
        <f>SUM(M3:M12)</f>
        <v/>
      </c>
      <c r="N14" s="39">
        <f>SUM(N3:N12)</f>
        <v/>
      </c>
      <c r="O14" s="39">
        <f>SUM(O3:O12)</f>
        <v/>
      </c>
      <c r="P14" s="19" t="inlineStr"/>
      <c r="Q14" s="19" t="inlineStr"/>
      <c r="R14" s="19" t="inlineStr"/>
      <c r="S14" s="19" t="inlineStr"/>
    </row>
  </sheetData>
  <mergeCells count="2">
    <mergeCell ref="A1:S1"/>
    <mergeCell ref="A14:I14"/>
  </mergeCells>
  <conditionalFormatting sqref="Q3:Q12">
    <cfRule type="expression" priority="1" dxfId="0" stopIfTrue="1">
      <formula>Q3="Quá hạn"</formula>
    </cfRule>
    <cfRule type="expression" priority="2" dxfId="1" stopIfTrue="1">
      <formula>Q3="Đã tất toán"</formula>
    </cfRule>
  </conditionalFormatting>
  <dataValidations count="1">
    <dataValidation sqref="C3:C200" showErrorMessage="1" showInputMessage="1" allowBlank="1" type="list">
      <formula1>"Phải thu,Phải trả"</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4"/>
  <sheetViews>
    <sheetView workbookViewId="0">
      <selection activeCell="A1" sqref="A1"/>
    </sheetView>
  </sheetViews>
  <sheetFormatPr baseColWidth="8" defaultRowHeight="15"/>
  <cols>
    <col width="20" customWidth="1" min="1" max="1"/>
    <col width="16" customWidth="1" min="2" max="2"/>
    <col width="20" customWidth="1" min="3" max="3"/>
    <col width="18" customWidth="1" min="4" max="4"/>
    <col width="18" customWidth="1" min="5" max="5"/>
    <col width="18" customWidth="1" min="6" max="6"/>
    <col width="16" customWidth="1" min="7" max="7"/>
  </cols>
  <sheetData>
    <row r="1" ht="32" customHeight="1">
      <c r="A1" s="1" t="inlineStr">
        <is>
          <t>TỔNG HỢP CÔNG NỢ PHẢI THU PHẢI TRẢ NĂM 2026</t>
        </is>
      </c>
    </row>
    <row r="2"/>
    <row r="3">
      <c r="A3" s="2" t="inlineStr">
        <is>
          <t>CHỈ TIÊU</t>
        </is>
      </c>
      <c r="B3" s="2" t="inlineStr">
        <is>
          <t>GIÁ TRỊ</t>
        </is>
      </c>
    </row>
    <row r="4">
      <c r="A4" s="20" t="inlineStr">
        <is>
          <t>Tổng phải thu (gốc)</t>
        </is>
      </c>
      <c r="B4" s="38">
        <f>SUMIF('Danh sách công nợ'!C3:C12,"Phải thu",'Danh sách công nợ'!M3:M12)</f>
        <v/>
      </c>
    </row>
    <row r="5">
      <c r="A5" s="21" t="inlineStr">
        <is>
          <t>Tổng phải trả (gốc)</t>
        </is>
      </c>
      <c r="B5" s="36">
        <f>SUMIF('Danh sách công nợ'!C3:C12,"Phải trả",'Danh sách công nợ'!M3:M12)</f>
        <v/>
      </c>
    </row>
    <row r="6">
      <c r="A6" s="20" t="inlineStr">
        <is>
          <t>Đã thu</t>
        </is>
      </c>
      <c r="B6" s="38">
        <f>SUMIF('Danh sách công nợ'!C3:C12,"Phải thu",'Danh sách công nợ'!N3:N12)</f>
        <v/>
      </c>
    </row>
    <row r="7">
      <c r="A7" s="21" t="inlineStr">
        <is>
          <t>Đã trả</t>
        </is>
      </c>
      <c r="B7" s="36">
        <f>SUMIF('Danh sách công nợ'!C3:C12,"Phải trả",'Danh sách công nợ'!N3:N12)</f>
        <v/>
      </c>
    </row>
    <row r="8">
      <c r="A8" s="20" t="inlineStr">
        <is>
          <t>Còn phải thu</t>
        </is>
      </c>
      <c r="B8" s="38">
        <f>SUMIF('Danh sách công nợ'!C3:C12,"Phải thu",'Danh sách công nợ'!O3:O12)</f>
        <v/>
      </c>
    </row>
    <row r="9">
      <c r="A9" s="21" t="inlineStr">
        <is>
          <t>Còn phải trả</t>
        </is>
      </c>
      <c r="B9" s="22">
        <f>SUMIF('Danh sách công nợ'!C3:C12,"Phải trả",'Danh sách công nợ'!O3:O12)</f>
        <v/>
      </c>
    </row>
    <row r="10">
      <c r="A10" s="20" t="inlineStr">
        <is>
          <t>Số khoản quá hạn</t>
        </is>
      </c>
      <c r="B10" s="23">
        <f>COUNTIF('Danh sách công nợ'!Q3:Q12,"Quá hạn")</f>
        <v/>
      </c>
    </row>
    <row r="11">
      <c r="A11" s="21" t="inlineStr">
        <is>
          <t>Giá trị quá hạn</t>
        </is>
      </c>
      <c r="B11" s="22">
        <f>SUMIF('Danh sách công nợ'!Q3:Q12,"Quá hạn",'Danh sách công nợ'!O3:O12)</f>
        <v/>
      </c>
    </row>
    <row r="12">
      <c r="A12" s="20" t="inlineStr">
        <is>
          <t>Tỷ lệ thu hồi công nợ</t>
        </is>
      </c>
      <c r="B12" s="24">
        <f>IFERROR(B5/B3,0)</f>
        <v/>
      </c>
    </row>
    <row r="13"/>
    <row r="14">
      <c r="A14" s="25" t="inlineStr">
        <is>
          <t>TỔNG HỢP THEO LOẠI CÔNG NỢ</t>
        </is>
      </c>
      <c r="B14" s="16" t="n"/>
      <c r="C14" s="16" t="n"/>
      <c r="D14" s="16" t="n"/>
      <c r="E14" s="16" t="n"/>
      <c r="F14" s="16" t="n"/>
      <c r="G14" s="16" t="n"/>
      <c r="H14" s="17" t="n"/>
    </row>
    <row r="15">
      <c r="A15" s="2" t="inlineStr">
        <is>
          <t>Loại công nợ</t>
        </is>
      </c>
      <c r="B15" s="2" t="inlineStr">
        <is>
          <t>Tổng số khoản</t>
        </is>
      </c>
      <c r="C15" s="2" t="inlineStr">
        <is>
          <t>Tổng giá trị HĐ</t>
        </is>
      </c>
      <c r="D15" s="2" t="inlineStr">
        <is>
          <t>Đã thanh toán</t>
        </is>
      </c>
      <c r="E15" s="2" t="inlineStr">
        <is>
          <t>Còn lại</t>
        </is>
      </c>
      <c r="F15" s="2" t="inlineStr">
        <is>
          <t>Số khoản quá hạn</t>
        </is>
      </c>
      <c r="G15" s="2" t="inlineStr">
        <is>
          <t>Tỷ lệ quá hạn %</t>
        </is>
      </c>
    </row>
    <row r="16">
      <c r="A16" s="26" t="inlineStr">
        <is>
          <t>Phải thu</t>
        </is>
      </c>
      <c r="B16" s="14">
        <f>COUNTIF('Danh sách công nợ'!C3:C12,"Phải thu")</f>
        <v/>
      </c>
      <c r="C16" s="38">
        <f>SUMIF('Danh sách công nợ'!C3:C12,"Phải thu",'Danh sách công nợ'!M3:M12)</f>
        <v/>
      </c>
      <c r="D16" s="38">
        <f>SUMIF('Danh sách công nợ'!C3:C12,"Phải thu",'Danh sách công nợ'!N3:N12)</f>
        <v/>
      </c>
      <c r="E16" s="38">
        <f>SUMIF('Danh sách công nợ'!C3:C12,"Phải thu",'Danh sách công nợ'!O3:O12)</f>
        <v/>
      </c>
      <c r="F16" s="14">
        <f>COUNTIFS('Danh sách công nợ'!C3:C12,"Phải thu",'Danh sách công nợ'!Q3:Q12,"Quá hạn")</f>
        <v/>
      </c>
      <c r="G16" s="27">
        <f>IFERROR(F16/B16,0)</f>
        <v/>
      </c>
    </row>
    <row r="17">
      <c r="A17" s="28" t="inlineStr">
        <is>
          <t>Phải trả</t>
        </is>
      </c>
      <c r="B17" s="9">
        <f>COUNTIF('Danh sách công nợ'!C3:C12,"Phải trả")</f>
        <v/>
      </c>
      <c r="C17" s="36">
        <f>SUMIF('Danh sách công nợ'!C3:C12,"Phải trả",'Danh sách công nợ'!M3:M12)</f>
        <v/>
      </c>
      <c r="D17" s="36">
        <f>SUMIF('Danh sách công nợ'!C3:C12,"Phải trả",'Danh sách công nợ'!N3:N12)</f>
        <v/>
      </c>
      <c r="E17" s="36">
        <f>SUMIF('Danh sách công nợ'!C3:C12,"Phải trả",'Danh sách công nợ'!O3:O12)</f>
        <v/>
      </c>
      <c r="F17" s="9">
        <f>COUNTIFS('Danh sách công nợ'!C3:C12,"Phải trả",'Danh sách công nợ'!Q3:Q12,"Quá hạn")</f>
        <v/>
      </c>
      <c r="G17" s="29">
        <f>IFERROR(F17/B17,0)</f>
        <v/>
      </c>
    </row>
    <row r="18">
      <c r="A18" s="15" t="inlineStr">
        <is>
          <t>Tổng cộng</t>
        </is>
      </c>
      <c r="B18" s="30">
        <f>SUM(B16:B17)</f>
        <v/>
      </c>
      <c r="C18" s="39">
        <f>SUM(C16:C17)</f>
        <v/>
      </c>
      <c r="D18" s="39">
        <f>SUM(D16:D17)</f>
        <v/>
      </c>
      <c r="E18" s="39">
        <f>SUM(E16:E17)</f>
        <v/>
      </c>
      <c r="F18" s="31">
        <f>SUM(F16:F17)</f>
        <v/>
      </c>
      <c r="G18" s="32">
        <f>SUM(G16:G17)</f>
        <v/>
      </c>
    </row>
    <row r="19"/>
    <row r="20">
      <c r="A20" s="25" t="inlineStr">
        <is>
          <t>TỔNG HỢP THEO NHÂN VIÊN PHỤ TRÁCH</t>
        </is>
      </c>
      <c r="B20" s="16" t="n"/>
      <c r="C20" s="16" t="n"/>
      <c r="D20" s="16" t="n"/>
      <c r="E20" s="17" t="n"/>
    </row>
    <row r="21">
      <c r="A21" s="2" t="inlineStr">
        <is>
          <t>Nhân viên phụ trách</t>
        </is>
      </c>
      <c r="B21" s="2" t="inlineStr">
        <is>
          <t>Tổng số khoản</t>
        </is>
      </c>
      <c r="C21" s="2" t="inlineStr">
        <is>
          <t>Tổng giá trị HĐ</t>
        </is>
      </c>
      <c r="D21" s="2" t="inlineStr">
        <is>
          <t>Đã thanh toán</t>
        </is>
      </c>
      <c r="E21" s="2" t="inlineStr">
        <is>
          <t>Còn lại</t>
        </is>
      </c>
    </row>
    <row r="22">
      <c r="A22" s="20" t="inlineStr">
        <is>
          <t>Nguyễn Thị Mai</t>
        </is>
      </c>
      <c r="B22" s="14">
        <f>COUNTIF('Danh sách công nợ'!R3:R12,A22)</f>
        <v/>
      </c>
      <c r="C22" s="38">
        <f>SUMIF('Danh sách công nợ'!R3:R12,A22,'Danh sách công nợ'!M3:M12)</f>
        <v/>
      </c>
      <c r="D22" s="38">
        <f>SUMIF('Danh sách công nợ'!R3:R12,A22,'Danh sách công nợ'!N3:N12)</f>
        <v/>
      </c>
      <c r="E22" s="38">
        <f>SUMIF('Danh sách công nợ'!R3:R12,A22,'Danh sách công nợ'!O3:O12)</f>
        <v/>
      </c>
    </row>
    <row r="23">
      <c r="A23" s="21" t="inlineStr">
        <is>
          <t>Trần Văn Hùng</t>
        </is>
      </c>
      <c r="B23" s="9">
        <f>COUNTIF('Danh sách công nợ'!R3:R12,A23)</f>
        <v/>
      </c>
      <c r="C23" s="36">
        <f>SUMIF('Danh sách công nợ'!R3:R12,A23,'Danh sách công nợ'!M3:M12)</f>
        <v/>
      </c>
      <c r="D23" s="36">
        <f>SUMIF('Danh sách công nợ'!R3:R12,A23,'Danh sách công nợ'!N3:N12)</f>
        <v/>
      </c>
      <c r="E23" s="36">
        <f>SUMIF('Danh sách công nợ'!R3:R12,A23,'Danh sách công nợ'!O3:O12)</f>
        <v/>
      </c>
    </row>
    <row r="24">
      <c r="A24" s="20" t="inlineStr">
        <is>
          <t>Lê Văn Bình</t>
        </is>
      </c>
      <c r="B24" s="14">
        <f>COUNTIF('Danh sách công nợ'!R3:R12,A24)</f>
        <v/>
      </c>
      <c r="C24" s="38">
        <f>SUMIF('Danh sách công nợ'!R3:R12,A24,'Danh sách công nợ'!M3:M12)</f>
        <v/>
      </c>
      <c r="D24" s="38">
        <f>SUMIF('Danh sách công nợ'!R3:R12,A24,'Danh sách công nợ'!N3:N12)</f>
        <v/>
      </c>
      <c r="E24" s="38">
        <f>SUMIF('Danh sách công nợ'!R3:R12,A24,'Danh sách công nợ'!O3:O12)</f>
        <v/>
      </c>
    </row>
  </sheetData>
  <mergeCells count="3">
    <mergeCell ref="A1:H1"/>
    <mergeCell ref="A14:H14"/>
    <mergeCell ref="A20:E20"/>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J12"/>
  <sheetViews>
    <sheetView workbookViewId="0">
      <pane ySplit="2" topLeftCell="A3" activePane="bottomLeft" state="frozen"/>
      <selection pane="bottomLeft" activeCell="A1" sqref="A1"/>
    </sheetView>
  </sheetViews>
  <sheetFormatPr baseColWidth="8" defaultRowHeight="15"/>
  <cols>
    <col width="14" customWidth="1" min="1" max="1"/>
    <col width="24" customWidth="1" min="2" max="2"/>
    <col width="18" customWidth="1" min="3" max="3"/>
    <col width="14" customWidth="1" min="4" max="4"/>
    <col width="18" customWidth="1" min="5" max="5"/>
    <col width="20" customWidth="1" min="6" max="6"/>
    <col width="16" customWidth="1" min="7" max="7"/>
    <col width="28" customWidth="1" min="8" max="8"/>
    <col width="22" customWidth="1" min="9" max="9"/>
    <col width="22" customWidth="1" min="10" max="10"/>
  </cols>
  <sheetData>
    <row r="1" ht="30" customHeight="1">
      <c r="A1" s="1" t="inlineStr">
        <is>
          <t>DANH MỤC ĐỐI TÁC - NĂM 2026</t>
        </is>
      </c>
    </row>
    <row r="2" ht="36" customHeight="1">
      <c r="A2" s="2" t="inlineStr">
        <is>
          <t>Mã đối tác</t>
        </is>
      </c>
      <c r="B2" s="2" t="inlineStr">
        <is>
          <t>Tên đối tác</t>
        </is>
      </c>
      <c r="C2" s="2" t="inlineStr">
        <is>
          <t>Loại đối tác</t>
        </is>
      </c>
      <c r="D2" s="2" t="inlineStr">
        <is>
          <t>MST</t>
        </is>
      </c>
      <c r="E2" s="2" t="inlineStr">
        <is>
          <t>Tỉnh/Thành phố</t>
        </is>
      </c>
      <c r="F2" s="2" t="inlineStr">
        <is>
          <t>Người liên hệ</t>
        </is>
      </c>
      <c r="G2" s="2" t="inlineStr">
        <is>
          <t>Số điện thoại</t>
        </is>
      </c>
      <c r="H2" s="2" t="inlineStr">
        <is>
          <t>Email</t>
        </is>
      </c>
      <c r="I2" s="2" t="inlineStr">
        <is>
          <t>Nhóm công nợ mặc định</t>
        </is>
      </c>
      <c r="J2" s="2" t="inlineStr">
        <is>
          <t>Ghi chú</t>
        </is>
      </c>
    </row>
    <row r="3">
      <c r="A3" s="3" t="inlineStr">
        <is>
          <t>DP001</t>
        </is>
      </c>
      <c r="B3" s="4" t="inlineStr">
        <is>
          <t>Nguyễn Văn An</t>
        </is>
      </c>
      <c r="C3" s="3" t="inlineStr">
        <is>
          <t>Khách hàng</t>
        </is>
      </c>
      <c r="D3" s="4" t="inlineStr">
        <is>
          <t>0100233456</t>
        </is>
      </c>
      <c r="E3" s="4" t="inlineStr">
        <is>
          <t>Hà Nội</t>
        </is>
      </c>
      <c r="F3" s="4" t="inlineStr">
        <is>
          <t>Nguyễn Văn An</t>
        </is>
      </c>
      <c r="G3" s="3" t="inlineStr">
        <is>
          <t>0901234561</t>
        </is>
      </c>
      <c r="H3" s="4" t="inlineStr">
        <is>
          <t>an.nguyen@email.vn</t>
        </is>
      </c>
      <c r="I3" s="3" t="inlineStr">
        <is>
          <t>Phải thu</t>
        </is>
      </c>
      <c r="J3" s="4" t="inlineStr">
        <is>
          <t>KH thường xuyên</t>
        </is>
      </c>
    </row>
    <row r="4">
      <c r="A4" s="10" t="inlineStr">
        <is>
          <t>DP002</t>
        </is>
      </c>
      <c r="B4" s="11" t="inlineStr">
        <is>
          <t>Trần Thị Bình</t>
        </is>
      </c>
      <c r="C4" s="10" t="inlineStr">
        <is>
          <t>Nhà cung cấp</t>
        </is>
      </c>
      <c r="D4" s="11" t="inlineStr">
        <is>
          <t>0301234567</t>
        </is>
      </c>
      <c r="E4" s="11" t="inlineStr">
        <is>
          <t>TP. Hồ Chí Minh</t>
        </is>
      </c>
      <c r="F4" s="11" t="inlineStr">
        <is>
          <t>Trần Thị Bình</t>
        </is>
      </c>
      <c r="G4" s="10" t="inlineStr">
        <is>
          <t>0912345672</t>
        </is>
      </c>
      <c r="H4" s="11" t="inlineStr">
        <is>
          <t>binh.tran@email.vn</t>
        </is>
      </c>
      <c r="I4" s="10" t="inlineStr">
        <is>
          <t>Phải trả</t>
        </is>
      </c>
      <c r="J4" s="11" t="inlineStr">
        <is>
          <t>NCC chính</t>
        </is>
      </c>
    </row>
    <row r="5">
      <c r="A5" s="3" t="inlineStr">
        <is>
          <t>DP003</t>
        </is>
      </c>
      <c r="B5" s="4" t="inlineStr">
        <is>
          <t>Lê Hoàng Cường</t>
        </is>
      </c>
      <c r="C5" s="3" t="inlineStr">
        <is>
          <t>Khách hàng</t>
        </is>
      </c>
      <c r="D5" s="4" t="inlineStr">
        <is>
          <t>0401122334</t>
        </is>
      </c>
      <c r="E5" s="4" t="inlineStr">
        <is>
          <t>Đà Nẵng</t>
        </is>
      </c>
      <c r="F5" s="4" t="inlineStr">
        <is>
          <t>Lê Hoàng Cường</t>
        </is>
      </c>
      <c r="G5" s="3" t="inlineStr">
        <is>
          <t>0923456783</t>
        </is>
      </c>
      <c r="H5" s="4" t="inlineStr">
        <is>
          <t>cuong.le@email.vn</t>
        </is>
      </c>
      <c r="I5" s="3" t="inlineStr">
        <is>
          <t>Phải thu</t>
        </is>
      </c>
      <c r="J5" s="4" t="inlineStr"/>
    </row>
    <row r="6">
      <c r="A6" s="10" t="inlineStr">
        <is>
          <t>DP004</t>
        </is>
      </c>
      <c r="B6" s="11" t="inlineStr">
        <is>
          <t>Phạm Thị Dung</t>
        </is>
      </c>
      <c r="C6" s="10" t="inlineStr">
        <is>
          <t>Nhà cung cấp</t>
        </is>
      </c>
      <c r="D6" s="11" t="inlineStr">
        <is>
          <t>0201445566</t>
        </is>
      </c>
      <c r="E6" s="11" t="inlineStr">
        <is>
          <t>Hải Phòng</t>
        </is>
      </c>
      <c r="F6" s="11" t="inlineStr">
        <is>
          <t>Phạm Thị Dung</t>
        </is>
      </c>
      <c r="G6" s="10" t="inlineStr">
        <is>
          <t>0934567894</t>
        </is>
      </c>
      <c r="H6" s="11" t="inlineStr">
        <is>
          <t>dung.pham@email.vn</t>
        </is>
      </c>
      <c r="I6" s="10" t="inlineStr">
        <is>
          <t>Phải trả</t>
        </is>
      </c>
      <c r="J6" s="11" t="inlineStr">
        <is>
          <t>Trả chậm</t>
        </is>
      </c>
    </row>
    <row r="7">
      <c r="A7" s="3" t="inlineStr">
        <is>
          <t>DP005</t>
        </is>
      </c>
      <c r="B7" s="4" t="inlineStr">
        <is>
          <t>Hoàng Văn Em</t>
        </is>
      </c>
      <c r="C7" s="3" t="inlineStr">
        <is>
          <t>Khách hàng</t>
        </is>
      </c>
      <c r="D7" s="4" t="inlineStr">
        <is>
          <t>0600334455</t>
        </is>
      </c>
      <c r="E7" s="4" t="inlineStr">
        <is>
          <t>Cần Thơ</t>
        </is>
      </c>
      <c r="F7" s="4" t="inlineStr">
        <is>
          <t>Hoàng Văn Em</t>
        </is>
      </c>
      <c r="G7" s="3" t="inlineStr">
        <is>
          <t>0945678905</t>
        </is>
      </c>
      <c r="H7" s="4" t="inlineStr">
        <is>
          <t>em.hoang@email.vn</t>
        </is>
      </c>
      <c r="I7" s="3" t="inlineStr">
        <is>
          <t>Phải thu</t>
        </is>
      </c>
      <c r="J7" s="4" t="inlineStr"/>
    </row>
    <row r="8">
      <c r="A8" s="10" t="inlineStr">
        <is>
          <t>DP006</t>
        </is>
      </c>
      <c r="B8" s="11" t="inlineStr">
        <is>
          <t>Vũ Thị Hoa</t>
        </is>
      </c>
      <c r="C8" s="10" t="inlineStr">
        <is>
          <t>Nhà cung cấp</t>
        </is>
      </c>
      <c r="D8" s="11" t="inlineStr">
        <is>
          <t>0350223344</t>
        </is>
      </c>
      <c r="E8" s="11" t="inlineStr">
        <is>
          <t>Huế</t>
        </is>
      </c>
      <c r="F8" s="11" t="inlineStr">
        <is>
          <t>Vũ Thị Hoa</t>
        </is>
      </c>
      <c r="G8" s="10" t="inlineStr">
        <is>
          <t>0956789016</t>
        </is>
      </c>
      <c r="H8" s="11" t="inlineStr">
        <is>
          <t>hoa.vu@email.vn</t>
        </is>
      </c>
      <c r="I8" s="10" t="inlineStr">
        <is>
          <t>Phải trả</t>
        </is>
      </c>
      <c r="J8" s="11" t="inlineStr"/>
    </row>
    <row r="9">
      <c r="A9" s="3" t="inlineStr">
        <is>
          <t>DP007</t>
        </is>
      </c>
      <c r="B9" s="4" t="inlineStr">
        <is>
          <t>Đặng Minh Khôi</t>
        </is>
      </c>
      <c r="C9" s="3" t="inlineStr">
        <is>
          <t>Khách hàng</t>
        </is>
      </c>
      <c r="D9" s="4" t="inlineStr">
        <is>
          <t>0700556677</t>
        </is>
      </c>
      <c r="E9" s="4" t="inlineStr">
        <is>
          <t>Biên Hòa</t>
        </is>
      </c>
      <c r="F9" s="4" t="inlineStr">
        <is>
          <t>Đặng Minh Khôi</t>
        </is>
      </c>
      <c r="G9" s="3" t="inlineStr">
        <is>
          <t>0967890127</t>
        </is>
      </c>
      <c r="H9" s="4" t="inlineStr">
        <is>
          <t>khoi.dang@email.vn</t>
        </is>
      </c>
      <c r="I9" s="3" t="inlineStr">
        <is>
          <t>Phải thu</t>
        </is>
      </c>
      <c r="J9" s="4" t="inlineStr">
        <is>
          <t>KH mới</t>
        </is>
      </c>
    </row>
    <row r="10">
      <c r="A10" s="10" t="inlineStr">
        <is>
          <t>DP008</t>
        </is>
      </c>
      <c r="B10" s="11" t="inlineStr">
        <is>
          <t>Bùi Thị Lan</t>
        </is>
      </c>
      <c r="C10" s="10" t="inlineStr">
        <is>
          <t>Nhà cung cấp</t>
        </is>
      </c>
      <c r="D10" s="11" t="inlineStr">
        <is>
          <t>0560112233</t>
        </is>
      </c>
      <c r="E10" s="11" t="inlineStr">
        <is>
          <t>Nha Trang</t>
        </is>
      </c>
      <c r="F10" s="11" t="inlineStr">
        <is>
          <t>Bùi Thị Lan</t>
        </is>
      </c>
      <c r="G10" s="10" t="inlineStr">
        <is>
          <t>0978901238</t>
        </is>
      </c>
      <c r="H10" s="11" t="inlineStr">
        <is>
          <t>lan.bui@email.vn</t>
        </is>
      </c>
      <c r="I10" s="10" t="inlineStr">
        <is>
          <t>Phải trả</t>
        </is>
      </c>
      <c r="J10" s="11" t="inlineStr"/>
    </row>
    <row r="11">
      <c r="A11" s="3" t="inlineStr">
        <is>
          <t>DP009</t>
        </is>
      </c>
      <c r="B11" s="4" t="inlineStr">
        <is>
          <t>Ngô Văn Phú</t>
        </is>
      </c>
      <c r="C11" s="3" t="inlineStr">
        <is>
          <t>Khách hàng</t>
        </is>
      </c>
      <c r="D11" s="4" t="inlineStr">
        <is>
          <t>0800667788</t>
        </is>
      </c>
      <c r="E11" s="4" t="inlineStr">
        <is>
          <t>Vũng Tàu</t>
        </is>
      </c>
      <c r="F11" s="4" t="inlineStr">
        <is>
          <t>Ngô Văn Phú</t>
        </is>
      </c>
      <c r="G11" s="3" t="inlineStr">
        <is>
          <t>0989012349</t>
        </is>
      </c>
      <c r="H11" s="4" t="inlineStr">
        <is>
          <t>phu.ngo@email.vn</t>
        </is>
      </c>
      <c r="I11" s="3" t="inlineStr">
        <is>
          <t>Phải thu</t>
        </is>
      </c>
      <c r="J11" s="4" t="inlineStr"/>
    </row>
    <row r="12">
      <c r="A12" s="10" t="inlineStr">
        <is>
          <t>DP010</t>
        </is>
      </c>
      <c r="B12" s="11" t="inlineStr">
        <is>
          <t>Đỗ Thị Quỳnh</t>
        </is>
      </c>
      <c r="C12" s="10" t="inlineStr">
        <is>
          <t>Nhà cung cấp</t>
        </is>
      </c>
      <c r="D12" s="11" t="inlineStr">
        <is>
          <t>0270889900</t>
        </is>
      </c>
      <c r="E12" s="11" t="inlineStr">
        <is>
          <t>Bắc Ninh</t>
        </is>
      </c>
      <c r="F12" s="11" t="inlineStr">
        <is>
          <t>Đỗ Thị Quỳnh</t>
        </is>
      </c>
      <c r="G12" s="10" t="inlineStr">
        <is>
          <t>0990123450</t>
        </is>
      </c>
      <c r="H12" s="11" t="inlineStr">
        <is>
          <t>quynh.do@email.vn</t>
        </is>
      </c>
      <c r="I12" s="10" t="inlineStr">
        <is>
          <t>Phải trả</t>
        </is>
      </c>
      <c r="J12" s="11" t="inlineStr">
        <is>
          <t>Ưu tiên</t>
        </is>
      </c>
    </row>
  </sheetData>
  <mergeCells count="1">
    <mergeCell ref="A1:J1"/>
  </mergeCells>
  <dataValidations count="1">
    <dataValidation sqref="C3:C200" showErrorMessage="1" showInputMessage="1" allowBlank="1" type="list">
      <formula1>"Khách hàng,Nhà cung cấp"</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30"/>
  <sheetViews>
    <sheetView workbookViewId="0">
      <selection activeCell="A1" sqref="A1"/>
    </sheetView>
  </sheetViews>
  <sheetFormatPr baseColWidth="8" defaultRowHeight="15"/>
  <cols>
    <col width="28" customWidth="1" min="1" max="1"/>
    <col width="55" customWidth="1" min="2" max="2"/>
    <col width="18" customWidth="1" min="3" max="3"/>
    <col width="22" customWidth="1" min="4" max="4"/>
    <col width="18" customWidth="1" min="5" max="5"/>
    <col width="18" customWidth="1" min="6" max="6"/>
  </cols>
  <sheetData>
    <row r="1" ht="34" customHeight="1">
      <c r="A1" s="1" t="inlineStr">
        <is>
          <t>HƯỚNG DẪN SỬ DỤNG FILE THEO DÕI CÔNG NỢ PHẢI THU PHẢI TRẢ</t>
        </is>
      </c>
    </row>
    <row r="2" ht="10" customHeight="1"/>
    <row r="3" ht="22" customHeight="1">
      <c r="A3" s="33" t="inlineStr">
        <is>
          <t>I. MÔ TẢ CÁC SHEET</t>
        </is>
      </c>
      <c r="B3" s="16" t="n"/>
      <c r="C3" s="16" t="n"/>
      <c r="D3" s="16" t="n"/>
      <c r="E3" s="16" t="n"/>
      <c r="F3" s="17" t="n"/>
    </row>
    <row r="4" ht="22" customHeight="1">
      <c r="A4" s="20" t="inlineStr">
        <is>
          <t>Sheet 1: Danh sách công nợ</t>
        </is>
      </c>
      <c r="B4" s="11" t="inlineStr">
        <is>
          <t>Nhập toàn bộ các khoản công nợ phải thu và phải trả. Điền các cột màu vàng (ô nhập liệu), các cột còn lại được tính tự động bằng công thức.</t>
        </is>
      </c>
      <c r="C4" s="16" t="n"/>
      <c r="D4" s="16" t="n"/>
      <c r="E4" s="16" t="n"/>
      <c r="F4" s="17" t="n"/>
    </row>
    <row r="5" ht="22" customHeight="1">
      <c r="A5" s="21" t="inlineStr">
        <is>
          <t>Sheet 2: Tổng hợp công nợ</t>
        </is>
      </c>
      <c r="B5" s="4" t="inlineStr">
        <is>
          <t>Dashboard tổng hợp tự động theo loại công nợ và nhân viên phụ trách. Không cần nhập liệu, chỉ xem kết quả và biểu đồ.</t>
        </is>
      </c>
      <c r="C5" s="16" t="n"/>
      <c r="D5" s="16" t="n"/>
      <c r="E5" s="16" t="n"/>
      <c r="F5" s="17" t="n"/>
    </row>
    <row r="6" ht="22" customHeight="1">
      <c r="A6" s="20" t="inlineStr">
        <is>
          <t>Sheet 3: Danh mục đối tác</t>
        </is>
      </c>
      <c r="B6" s="11" t="inlineStr">
        <is>
          <t>Tra cứu và quản lý thông tin đối tác (khách hàng, nhà cung cấp). Dữ liệu tại đây hỗ trợ VLOOKUP cho Sheet 1.</t>
        </is>
      </c>
      <c r="C6" s="16" t="n"/>
      <c r="D6" s="16" t="n"/>
      <c r="E6" s="16" t="n"/>
      <c r="F6" s="17" t="n"/>
    </row>
    <row r="7" ht="22" customHeight="1">
      <c r="A7" s="21" t="inlineStr">
        <is>
          <t>Sheet 4: Hướng dẫn</t>
        </is>
      </c>
      <c r="B7" s="4" t="inlineStr">
        <is>
          <t>Sheet này — hướng dẫn sử dụng toàn bộ file.</t>
        </is>
      </c>
      <c r="C7" s="16" t="n"/>
      <c r="D7" s="16" t="n"/>
      <c r="E7" s="16" t="n"/>
      <c r="F7" s="17" t="n"/>
    </row>
    <row r="8"/>
    <row r="9" ht="22" customHeight="1">
      <c r="A9" s="33" t="inlineStr">
        <is>
          <t>II. CÁCH NHẬP DỮ LIỆU</t>
        </is>
      </c>
      <c r="B9" s="16" t="n"/>
      <c r="C9" s="16" t="n"/>
      <c r="D9" s="16" t="n"/>
      <c r="E9" s="16" t="n"/>
      <c r="F9" s="17" t="n"/>
    </row>
    <row r="10" ht="22" customHeight="1">
      <c r="A10" s="20" t="inlineStr">
        <is>
          <t>Cột Loại công nợ (C)</t>
        </is>
      </c>
      <c r="B10" s="11" t="inlineStr">
        <is>
          <t>Chọn từ danh sách xổ xuống: 'Phải thu' hoặc 'Phải trả'.</t>
        </is>
      </c>
      <c r="C10" s="16" t="n"/>
      <c r="D10" s="16" t="n"/>
      <c r="E10" s="16" t="n"/>
      <c r="F10" s="17" t="n"/>
    </row>
    <row r="11" ht="22" customHeight="1">
      <c r="A11" s="21" t="inlineStr">
        <is>
          <t>Cột Ngày hóa đơn / Hạn TT (H,I)</t>
        </is>
      </c>
      <c r="B11" s="4" t="inlineStr">
        <is>
          <t>Nhập theo định dạng DD/MM/YYYY. Ví dụ: 15/06/2026.</t>
        </is>
      </c>
      <c r="C11" s="16" t="n"/>
      <c r="D11" s="16" t="n"/>
      <c r="E11" s="16" t="n"/>
      <c r="F11" s="17" t="n"/>
    </row>
    <row r="12" ht="22" customHeight="1">
      <c r="A12" s="20" t="inlineStr">
        <is>
          <t>Cột Số tiền gốc (J)</t>
        </is>
      </c>
      <c r="B12" s="11" t="inlineStr">
        <is>
          <t>Nhập số tiền không có đơn vị, ô sẽ tự hiển thị ký hiệu ₫.</t>
        </is>
      </c>
      <c r="C12" s="16" t="n"/>
      <c r="D12" s="16" t="n"/>
      <c r="E12" s="16" t="n"/>
      <c r="F12" s="17" t="n"/>
    </row>
    <row r="13" ht="22" customHeight="1">
      <c r="A13" s="21" t="inlineStr">
        <is>
          <t>Cột Thuế GTGT % (K)</t>
        </is>
      </c>
      <c r="B13" s="4" t="inlineStr">
        <is>
          <t>Nhập dạng số thập phân: 10% nhập 0.10, 8% nhập 0.08, 5% nhập 0.05, 0% nhập 0.</t>
        </is>
      </c>
      <c r="C13" s="16" t="n"/>
      <c r="D13" s="16" t="n"/>
      <c r="E13" s="16" t="n"/>
      <c r="F13" s="17" t="n"/>
    </row>
    <row r="14" ht="22" customHeight="1">
      <c r="A14" s="20" t="inlineStr">
        <is>
          <t>Cột Đã thanh toán (N)</t>
        </is>
      </c>
      <c r="B14" s="11" t="inlineStr">
        <is>
          <t>Nhập số tiền đã thực thu/thực trả để tính số còn lại.</t>
        </is>
      </c>
      <c r="C14" s="16" t="n"/>
      <c r="D14" s="16" t="n"/>
      <c r="E14" s="16" t="n"/>
      <c r="F14" s="17" t="n"/>
    </row>
    <row r="15" ht="22" customHeight="1">
      <c r="A15" s="21" t="inlineStr">
        <is>
          <t>Cột Trạng thái (Q)</t>
        </is>
      </c>
      <c r="B15" s="4" t="inlineStr">
        <is>
          <t>Tự động tính: 'Đã tất toán' / 'Quá hạn' / 'Chưa đến hạn'.</t>
        </is>
      </c>
      <c r="C15" s="16" t="n"/>
      <c r="D15" s="16" t="n"/>
      <c r="E15" s="16" t="n"/>
      <c r="F15" s="17" t="n"/>
    </row>
    <row r="16"/>
    <row r="17" ht="22" customHeight="1">
      <c r="A17" s="33" t="inlineStr">
        <is>
          <t>III. QUY ƯỚC MÀU SẮC</t>
        </is>
      </c>
      <c r="B17" s="16" t="n"/>
      <c r="C17" s="16" t="n"/>
      <c r="D17" s="16" t="n"/>
      <c r="E17" s="16" t="n"/>
      <c r="F17" s="17" t="n"/>
    </row>
    <row r="18" ht="22" customHeight="1">
      <c r="A18" s="20" t="inlineStr">
        <is>
          <t>Nền xanh đậm #0F766E</t>
        </is>
      </c>
      <c r="B18" s="11" t="inlineStr">
        <is>
          <t>Header chính — tiêu đề cột và tiêu đề bảng.</t>
        </is>
      </c>
      <c r="C18" s="16" t="n"/>
      <c r="D18" s="16" t="n"/>
      <c r="E18" s="16" t="n"/>
      <c r="F18" s="17" t="n"/>
    </row>
    <row r="19" ht="22" customHeight="1">
      <c r="A19" s="21" t="inlineStr">
        <is>
          <t>Nền xanh nhạt #14B8A6</t>
        </is>
      </c>
      <c r="B19" s="4" t="inlineStr">
        <is>
          <t>Sub-header — tiêu đề nhóm bảng phụ.</t>
        </is>
      </c>
      <c r="C19" s="16" t="n"/>
      <c r="D19" s="16" t="n"/>
      <c r="E19" s="16" t="n"/>
      <c r="F19" s="17" t="n"/>
    </row>
    <row r="20" ht="22" customHeight="1">
      <c r="A20" s="20" t="inlineStr">
        <is>
          <t>Nền vàng nhạt #FFFBEB</t>
        </is>
      </c>
      <c r="B20" s="11" t="inlineStr">
        <is>
          <t>Ô nhập liệu — người dùng cần điền dữ liệu vào.</t>
        </is>
      </c>
      <c r="C20" s="16" t="n"/>
      <c r="D20" s="16" t="n"/>
      <c r="E20" s="16" t="n"/>
      <c r="F20" s="17" t="n"/>
    </row>
    <row r="21" ht="22" customHeight="1">
      <c r="A21" s="21" t="inlineStr">
        <is>
          <t>Nền xanh lá rất nhạt #F0FDFA</t>
        </is>
      </c>
      <c r="B21" s="4" t="inlineStr">
        <is>
          <t>Dòng xen kẽ chẵn — tăng khả năng đọc.</t>
        </is>
      </c>
      <c r="C21" s="16" t="n"/>
      <c r="D21" s="16" t="n"/>
      <c r="E21" s="16" t="n"/>
      <c r="F21" s="17" t="n"/>
    </row>
    <row r="22" ht="22" customHeight="1">
      <c r="A22" s="20" t="inlineStr">
        <is>
          <t>Nền đỏ #DC2626, chữ trắng đậm</t>
        </is>
      </c>
      <c r="B22" s="11" t="inlineStr">
        <is>
          <t>Trạng thái 'Quá hạn' — cần xử lý ngay.</t>
        </is>
      </c>
      <c r="C22" s="16" t="n"/>
      <c r="D22" s="16" t="n"/>
      <c r="E22" s="16" t="n"/>
      <c r="F22" s="17" t="n"/>
    </row>
    <row r="23" ht="22" customHeight="1">
      <c r="A23" s="21" t="inlineStr">
        <is>
          <t>Chữ xanh lá #16A34A</t>
        </is>
      </c>
      <c r="B23" s="4" t="inlineStr">
        <is>
          <t>Giá trị tích cực — đã tất toán hoặc số dư tốt.</t>
        </is>
      </c>
      <c r="C23" s="16" t="n"/>
      <c r="D23" s="16" t="n"/>
      <c r="E23" s="16" t="n"/>
      <c r="F23" s="17" t="n"/>
    </row>
    <row r="24" ht="22" customHeight="1">
      <c r="A24" s="20" t="inlineStr">
        <is>
          <t>Nền xanh rất đậm #134E4A</t>
        </is>
      </c>
      <c r="B24" s="11" t="inlineStr">
        <is>
          <t>Dòng tổng cộng — tổng hợp cuối bảng.</t>
        </is>
      </c>
      <c r="C24" s="16" t="n"/>
      <c r="D24" s="16" t="n"/>
      <c r="E24" s="16" t="n"/>
      <c r="F24" s="17" t="n"/>
    </row>
    <row r="25"/>
    <row r="26" ht="22" customHeight="1">
      <c r="A26" s="33" t="inlineStr">
        <is>
          <t>IV. LƯU Ý QUAN TRỌNG</t>
        </is>
      </c>
      <c r="B26" s="16" t="n"/>
      <c r="C26" s="16" t="n"/>
      <c r="D26" s="16" t="n"/>
      <c r="E26" s="16" t="n"/>
      <c r="F26" s="17" t="n"/>
    </row>
    <row r="27" ht="22" customHeight="1">
      <c r="A27" s="21" t="inlineStr">
        <is>
          <t>Không xóa dòng công thức</t>
        </is>
      </c>
      <c r="B27" s="4" t="inlineStr">
        <is>
          <t>Các cột L, M, O, P, Q được tính tự động. Không gõ đè lên công thức.</t>
        </is>
      </c>
      <c r="C27" s="16" t="n"/>
      <c r="D27" s="16" t="n"/>
      <c r="E27" s="16" t="n"/>
      <c r="F27" s="17" t="n"/>
    </row>
    <row r="28" ht="22" customHeight="1">
      <c r="A28" s="20" t="inlineStr">
        <is>
          <t>Thêm dòng mới</t>
        </is>
      </c>
      <c r="B28" s="11" t="inlineStr">
        <is>
          <t>Chỉ thêm dòng bên trên dòng TỔNG CỘNG để công thức SUM tự mở rộng.</t>
        </is>
      </c>
      <c r="C28" s="16" t="n"/>
      <c r="D28" s="16" t="n"/>
      <c r="E28" s="16" t="n"/>
      <c r="F28" s="17" t="n"/>
    </row>
    <row r="29" ht="22" customHeight="1">
      <c r="A29" s="21" t="inlineStr">
        <is>
          <t>Sao lưu định kỳ</t>
        </is>
      </c>
      <c r="B29" s="4" t="inlineStr">
        <is>
          <t>Lưu file mỗi ngày với tên có ngày tháng, ví dụ: CongNo_05062026.xlsx.</t>
        </is>
      </c>
      <c r="C29" s="16" t="n"/>
      <c r="D29" s="16" t="n"/>
      <c r="E29" s="16" t="n"/>
      <c r="F29" s="17" t="n"/>
    </row>
    <row r="30" ht="22" customHeight="1">
      <c r="A30" s="20" t="inlineStr">
        <is>
          <t>Kiểm tra dữ liệu</t>
        </is>
      </c>
      <c r="B30" s="11" t="inlineStr">
        <is>
          <t>Dùng bộ lọc (Filter) ở Sheet 1 để lọc nhanh theo Loại, Trạng thái hoặc Nhân viên.</t>
        </is>
      </c>
      <c r="C30" s="16" t="n"/>
      <c r="D30" s="16" t="n"/>
      <c r="E30" s="16" t="n"/>
      <c r="F30" s="17" t="n"/>
    </row>
  </sheetData>
  <mergeCells count="26">
    <mergeCell ref="A1:F1"/>
    <mergeCell ref="A3:F3"/>
    <mergeCell ref="B4:F4"/>
    <mergeCell ref="B5:F5"/>
    <mergeCell ref="B6:F6"/>
    <mergeCell ref="B7:F7"/>
    <mergeCell ref="A9:F9"/>
    <mergeCell ref="B10:F10"/>
    <mergeCell ref="B11:F11"/>
    <mergeCell ref="B12:F12"/>
    <mergeCell ref="B13:F13"/>
    <mergeCell ref="B14:F14"/>
    <mergeCell ref="B15:F15"/>
    <mergeCell ref="A17:F17"/>
    <mergeCell ref="B18:F18"/>
    <mergeCell ref="B19:F19"/>
    <mergeCell ref="B20:F20"/>
    <mergeCell ref="B21:F21"/>
    <mergeCell ref="B22:F22"/>
    <mergeCell ref="B23:F23"/>
    <mergeCell ref="B24:F24"/>
    <mergeCell ref="A26:F26"/>
    <mergeCell ref="B27:F27"/>
    <mergeCell ref="B28:F28"/>
    <mergeCell ref="B29:F29"/>
    <mergeCell ref="B30:F30"/>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2026-06-05T18:36:17Z</dcterms:created>
  <dcterms:modified xmlns:dcterms="http://purl.org/dc/terms/" xmlns:xsi="http://www.w3.org/2001/XMLSchema-instance" xsi:type="dcterms:W3CDTF">2026-06-05T18:36:17Z</dcterms:modified>
</cp:coreProperties>
</file>