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h_sach_TSCĐ" sheetId="1" state="visible" r:id="rId1"/>
    <sheet xmlns:r="http://schemas.openxmlformats.org/officeDocument/2006/relationships" name="Bang_khau_hao" sheetId="2" state="visible" r:id="rId2"/>
    <sheet xmlns:r="http://schemas.openxmlformats.org/officeDocument/2006/relationships" name="Tong_hop_Dashboard" sheetId="3" state="visible" r:id="rId3"/>
    <sheet xmlns:r="http://schemas.openxmlformats.org/officeDocument/2006/relationships" name="Huong_d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 &quot;₫&quot;"/>
  </numFmts>
  <fonts count="11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FFFFFF"/>
      <sz val="16"/>
    </font>
    <font>
      <name val="Calibri"/>
      <b val="1"/>
      <sz val="12"/>
    </font>
    <font>
      <name val="Calibri"/>
      <b val="1"/>
      <color rgb="00FFFFFF"/>
      <sz val="10"/>
    </font>
    <font>
      <name val="Calibri"/>
      <b val="1"/>
      <color rgb="00FFFFFF"/>
    </font>
    <font>
      <name val="Calibri"/>
      <b val="1"/>
      <color rgb="00FFFFFF"/>
      <sz val="14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3" fontId="3" fillId="5" borderId="1" applyAlignment="1" pivotButton="0" quotePrefix="0" xfId="0">
      <alignment horizontal="center" vertical="center" wrapText="1"/>
    </xf>
    <xf numFmtId="10" fontId="3" fillId="4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5" fontId="3" fillId="2" borderId="1" applyAlignment="1" pivotButton="0" quotePrefix="0" xfId="0">
      <alignment horizontal="right" vertical="center"/>
    </xf>
    <xf numFmtId="10" fontId="3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165" fontId="2" fillId="6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5" fontId="6" fillId="5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left" vertical="center" wrapText="1"/>
    </xf>
    <xf numFmtId="3" fontId="6" fillId="5" borderId="1" applyAlignment="1" pivotButton="0" quotePrefix="0" xfId="0">
      <alignment horizontal="right" vertical="center"/>
    </xf>
    <xf numFmtId="10" fontId="6" fillId="5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center" vertical="center" wrapText="1"/>
    </xf>
    <xf numFmtId="165" fontId="8" fillId="6" borderId="1" applyAlignment="1" pivotButton="0" quotePrefix="0" xfId="0">
      <alignment horizontal="right" vertical="center"/>
    </xf>
    <xf numFmtId="0" fontId="9" fillId="3" borderId="0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0" fontId="10" fillId="2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10" fillId="4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165" fontId="2" fillId="6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  <xf numFmtId="165" fontId="8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Nguyên giá và Khấu hao lũy kế theo tài sản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'Tong_hop_Dashboard'!E2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'Tong_hop_Dashboard'!$D$3:$D$12</f>
            </numRef>
          </cat>
          <val>
            <numRef>
              <f>'Tong_hop_Dashboard'!$E$3:$E$12</f>
            </numRef>
          </val>
        </ser>
        <ser>
          <idx val="1"/>
          <order val="1"/>
          <tx>
            <strRef>
              <f>'Tong_hop_Dashboard'!F2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'Tong_hop_Dashboard'!$D$3:$D$12</f>
            </numRef>
          </cat>
          <val>
            <numRef>
              <f>'Tong_hop_Dashboard'!$F$3:$F$12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Tài sản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Giá trị (₫)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Tỷ trọng giá trị còn lại theo tài sản</a:t>
            </a:r>
          </a:p>
        </rich>
      </tx>
    </title>
    <plotArea>
      <pieChart>
        <varyColors val="1"/>
        <ser>
          <idx val="0"/>
          <order val="0"/>
          <tx>
            <strRef>
              <f>'Tong_hop_Dashboard'!G2</f>
            </strRef>
          </tx>
          <spPr>
            <a:ln xmlns:a="http://schemas.openxmlformats.org/drawingml/2006/main">
              <a:prstDash val="solid"/>
            </a:ln>
          </spPr>
          <cat>
            <numRef>
              <f>'Tong_hop_Dashboard'!$D$3:$D$12</f>
            </numRef>
          </cat>
          <val>
            <numRef>
              <f>'Tong_hop_Dashboard'!$G$3:$G$12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20" customWidth="1" min="3" max="3"/>
    <col width="15" customWidth="1" min="4" max="4"/>
    <col width="18" customWidth="1" min="5" max="5"/>
    <col width="13" customWidth="1" min="6" max="6"/>
    <col width="14" customWidth="1" min="7" max="7"/>
    <col width="18" customWidth="1" min="8" max="8"/>
    <col width="16" customWidth="1" min="9" max="9"/>
    <col width="18" customWidth="1" min="10" max="10"/>
    <col width="14" customWidth="1" min="11" max="11"/>
    <col width="14" customWidth="1" min="12" max="12"/>
    <col width="13" customWidth="1" min="13" max="13"/>
    <col width="20" customWidth="1" min="14" max="14"/>
    <col width="20" customWidth="1" min="15" max="15"/>
    <col width="14" customWidth="1" min="16" max="16"/>
  </cols>
  <sheetData>
    <row r="1" ht="30" customHeight="1">
      <c r="A1" s="1" t="inlineStr">
        <is>
          <t>BẢNG DANH SÁCH TÀI SẢN CỐ ĐỊNH</t>
        </is>
      </c>
    </row>
    <row r="2" ht="40" customHeight="1">
      <c r="A2" s="2" t="inlineStr">
        <is>
          <t>Mã TSCĐ</t>
        </is>
      </c>
      <c r="B2" s="2" t="inlineStr">
        <is>
          <t>Tên tài sản</t>
        </is>
      </c>
      <c r="C2" s="2" t="inlineStr">
        <is>
          <t>Loại tài sản</t>
        </is>
      </c>
      <c r="D2" s="2" t="inlineStr">
        <is>
          <t>Bộ phận sử dụng</t>
        </is>
      </c>
      <c r="E2" s="2" t="inlineStr">
        <is>
          <t>Người phụ trách</t>
        </is>
      </c>
      <c r="F2" s="2" t="inlineStr">
        <is>
          <t>Ngày mua</t>
        </is>
      </c>
      <c r="G2" s="2" t="inlineStr">
        <is>
          <t>Ngày đưa vào SD</t>
        </is>
      </c>
      <c r="H2" s="2" t="inlineStr">
        <is>
          <t>Nguyên giá (₫)</t>
        </is>
      </c>
      <c r="I2" s="2" t="inlineStr">
        <is>
          <t>Thuế GTGT (10%)</t>
        </is>
      </c>
      <c r="J2" s="2" t="inlineStr">
        <is>
          <t>Giá trị còn lại</t>
        </is>
      </c>
      <c r="K2" s="2" t="inlineStr">
        <is>
          <t>TG khấu hao (tháng)</t>
        </is>
      </c>
      <c r="L2" s="2" t="inlineStr">
        <is>
          <t>Phương pháp KH</t>
        </is>
      </c>
      <c r="M2" s="2" t="inlineStr">
        <is>
          <t>Tỷ lệ KH/năm</t>
        </is>
      </c>
      <c r="N2" s="2" t="inlineStr">
        <is>
          <t>Nhà cung cấp</t>
        </is>
      </c>
      <c r="O2" s="2" t="inlineStr">
        <is>
          <t>Số HĐ / Ngày HĐ</t>
        </is>
      </c>
      <c r="P2" s="2" t="inlineStr">
        <is>
          <t>Tình trạng</t>
        </is>
      </c>
    </row>
    <row r="3">
      <c r="A3" s="3" t="inlineStr">
        <is>
          <t>TS001</t>
        </is>
      </c>
      <c r="B3" s="4" t="inlineStr">
        <is>
          <t>Máy photocopy Ricoh</t>
        </is>
      </c>
      <c r="C3" s="4" t="inlineStr">
        <is>
          <t>Máy móc thiết bị</t>
        </is>
      </c>
      <c r="D3" s="4" t="inlineStr">
        <is>
          <t>Hành chính</t>
        </is>
      </c>
      <c r="E3" s="4" t="inlineStr">
        <is>
          <t>Nguyễn Văn An</t>
        </is>
      </c>
      <c r="F3" s="33" t="n">
        <v>46027</v>
      </c>
      <c r="G3" s="33" t="n">
        <v>46032</v>
      </c>
      <c r="H3" s="34" t="n">
        <v>45000000</v>
      </c>
      <c r="I3" s="35">
        <f>H3*0.1</f>
        <v/>
      </c>
      <c r="J3" s="35" t="n">
        <v>38750000</v>
      </c>
      <c r="K3" s="8" t="n">
        <v>36</v>
      </c>
      <c r="L3" s="3" t="inlineStr">
        <is>
          <t>Đường thẳng</t>
        </is>
      </c>
      <c r="M3" s="9">
        <f>IFERROR(12/K3,0)</f>
        <v/>
      </c>
      <c r="N3" s="4" t="inlineStr">
        <is>
          <t>Công ty Ricoh VN</t>
        </is>
      </c>
      <c r="O3" s="3" t="inlineStr">
        <is>
          <t>HD001/05-01-2026</t>
        </is>
      </c>
      <c r="P3" s="3" t="inlineStr">
        <is>
          <t>Đang sử dụng</t>
        </is>
      </c>
    </row>
    <row r="4">
      <c r="A4" s="10" t="inlineStr">
        <is>
          <t>TS002</t>
        </is>
      </c>
      <c r="B4" s="11" t="inlineStr">
        <is>
          <t>Laptop Dell Vostro</t>
        </is>
      </c>
      <c r="C4" s="11" t="inlineStr">
        <is>
          <t>Thiết bị CNTT</t>
        </is>
      </c>
      <c r="D4" s="11" t="inlineStr">
        <is>
          <t>Kế toán</t>
        </is>
      </c>
      <c r="E4" s="11" t="inlineStr">
        <is>
          <t>Trần Thị Bình</t>
        </is>
      </c>
      <c r="F4" s="33" t="n">
        <v>46037</v>
      </c>
      <c r="G4" s="33" t="n">
        <v>46042</v>
      </c>
      <c r="H4" s="34" t="n">
        <v>22000000</v>
      </c>
      <c r="I4" s="36">
        <f>H4*0.1</f>
        <v/>
      </c>
      <c r="J4" s="36" t="n">
        <v>19555556</v>
      </c>
      <c r="K4" s="8" t="n">
        <v>36</v>
      </c>
      <c r="L4" s="10" t="inlineStr">
        <is>
          <t>Đường thẳng</t>
        </is>
      </c>
      <c r="M4" s="13">
        <f>IFERROR(12/K4,0)</f>
        <v/>
      </c>
      <c r="N4" s="11" t="inlineStr">
        <is>
          <t>FPT Shop Hà Nội</t>
        </is>
      </c>
      <c r="O4" s="10" t="inlineStr">
        <is>
          <t>HD002/15-01-2026</t>
        </is>
      </c>
      <c r="P4" s="10" t="inlineStr">
        <is>
          <t>Đang sử dụng</t>
        </is>
      </c>
    </row>
    <row r="5">
      <c r="A5" s="3" t="inlineStr">
        <is>
          <t>TS003</t>
        </is>
      </c>
      <c r="B5" s="4" t="inlineStr">
        <is>
          <t>Xe ô tô 7 chỗ Toyota</t>
        </is>
      </c>
      <c r="C5" s="4" t="inlineStr">
        <is>
          <t>Phương tiện vận tải</t>
        </is>
      </c>
      <c r="D5" s="4" t="inlineStr">
        <is>
          <t>Ban Giám đốc</t>
        </is>
      </c>
      <c r="E5" s="4" t="inlineStr">
        <is>
          <t>Lê Hoàng Cường</t>
        </is>
      </c>
      <c r="F5" s="33" t="n">
        <v>46054</v>
      </c>
      <c r="G5" s="33" t="n">
        <v>46058</v>
      </c>
      <c r="H5" s="34" t="n">
        <v>850000000</v>
      </c>
      <c r="I5" s="35">
        <f>H5*0.1</f>
        <v/>
      </c>
      <c r="J5" s="35" t="n">
        <v>814583334</v>
      </c>
      <c r="K5" s="8" t="n">
        <v>96</v>
      </c>
      <c r="L5" s="3" t="inlineStr">
        <is>
          <t>Đường thẳng</t>
        </is>
      </c>
      <c r="M5" s="9">
        <f>IFERROR(12/K5,0)</f>
        <v/>
      </c>
      <c r="N5" s="4" t="inlineStr">
        <is>
          <t>Toyota Việt Nam</t>
        </is>
      </c>
      <c r="O5" s="3" t="inlineStr">
        <is>
          <t>HD003/01-02-2026</t>
        </is>
      </c>
      <c r="P5" s="3" t="inlineStr">
        <is>
          <t>Đang sử dụng</t>
        </is>
      </c>
    </row>
    <row r="6">
      <c r="A6" s="10" t="inlineStr">
        <is>
          <t>TS004</t>
        </is>
      </c>
      <c r="B6" s="11" t="inlineStr">
        <is>
          <t>Máy lạnh Daikin 2HP</t>
        </is>
      </c>
      <c r="C6" s="11" t="inlineStr">
        <is>
          <t>Thiết bị VP</t>
        </is>
      </c>
      <c r="D6" s="11" t="inlineStr">
        <is>
          <t>Kinh doanh</t>
        </is>
      </c>
      <c r="E6" s="11" t="inlineStr">
        <is>
          <t>Phạm Thị Dung</t>
        </is>
      </c>
      <c r="F6" s="33" t="n">
        <v>46063</v>
      </c>
      <c r="G6" s="33" t="n">
        <v>46068</v>
      </c>
      <c r="H6" s="34" t="n">
        <v>18500000</v>
      </c>
      <c r="I6" s="36">
        <f>H6*0.1</f>
        <v/>
      </c>
      <c r="J6" s="36" t="n">
        <v>17575000</v>
      </c>
      <c r="K6" s="8" t="n">
        <v>60</v>
      </c>
      <c r="L6" s="10" t="inlineStr">
        <is>
          <t>Đường thẳng</t>
        </is>
      </c>
      <c r="M6" s="13">
        <f>IFERROR(12/K6,0)</f>
        <v/>
      </c>
      <c r="N6" s="11" t="inlineStr">
        <is>
          <t>Daikin Việt Nam</t>
        </is>
      </c>
      <c r="O6" s="10" t="inlineStr">
        <is>
          <t>HD004/10-02-2026</t>
        </is>
      </c>
      <c r="P6" s="10" t="inlineStr">
        <is>
          <t>Đang sử dụng</t>
        </is>
      </c>
    </row>
    <row r="7">
      <c r="A7" s="3" t="inlineStr">
        <is>
          <t>TS005</t>
        </is>
      </c>
      <c r="B7" s="4" t="inlineStr">
        <is>
          <t>Máy in hóa đơn Epson</t>
        </is>
      </c>
      <c r="C7" s="4" t="inlineStr">
        <is>
          <t>Máy móc thiết bị</t>
        </is>
      </c>
      <c r="D7" s="4" t="inlineStr">
        <is>
          <t>Kế toán</t>
        </is>
      </c>
      <c r="E7" s="4" t="inlineStr">
        <is>
          <t>Hoàng Văn Em</t>
        </is>
      </c>
      <c r="F7" s="33" t="n">
        <v>46082</v>
      </c>
      <c r="G7" s="33" t="n">
        <v>46086</v>
      </c>
      <c r="H7" s="34" t="n">
        <v>8500000</v>
      </c>
      <c r="I7" s="35">
        <f>H7*0.1</f>
        <v/>
      </c>
      <c r="J7" s="35" t="n">
        <v>7437500</v>
      </c>
      <c r="K7" s="8" t="n">
        <v>24</v>
      </c>
      <c r="L7" s="3" t="inlineStr">
        <is>
          <t>Đường thẳng</t>
        </is>
      </c>
      <c r="M7" s="9">
        <f>IFERROR(12/K7,0)</f>
        <v/>
      </c>
      <c r="N7" s="4" t="inlineStr">
        <is>
          <t>Epson VN</t>
        </is>
      </c>
      <c r="O7" s="3" t="inlineStr">
        <is>
          <t>HD005/01-03-2026</t>
        </is>
      </c>
      <c r="P7" s="3" t="inlineStr">
        <is>
          <t>Đang sử dụng</t>
        </is>
      </c>
    </row>
    <row r="8">
      <c r="A8" s="10" t="inlineStr">
        <is>
          <t>TS006</t>
        </is>
      </c>
      <c r="B8" s="11" t="inlineStr">
        <is>
          <t>Bộ bàn ghế văn phòng</t>
        </is>
      </c>
      <c r="C8" s="11" t="inlineStr">
        <is>
          <t>Dụng cụ quản lý</t>
        </is>
      </c>
      <c r="D8" s="11" t="inlineStr">
        <is>
          <t>Hành chính</t>
        </is>
      </c>
      <c r="E8" s="11" t="inlineStr">
        <is>
          <t>Vũ Thị Hoa</t>
        </is>
      </c>
      <c r="F8" s="33" t="n">
        <v>46096</v>
      </c>
      <c r="G8" s="33" t="n">
        <v>46101</v>
      </c>
      <c r="H8" s="34" t="n">
        <v>12000000</v>
      </c>
      <c r="I8" s="36">
        <f>H8*0.1</f>
        <v/>
      </c>
      <c r="J8" s="36" t="n">
        <v>11600000</v>
      </c>
      <c r="K8" s="8" t="n">
        <v>60</v>
      </c>
      <c r="L8" s="10" t="inlineStr">
        <is>
          <t>Đường thẳng</t>
        </is>
      </c>
      <c r="M8" s="13">
        <f>IFERROR(12/K8,0)</f>
        <v/>
      </c>
      <c r="N8" s="11" t="inlineStr">
        <is>
          <t>Nội thất Hòa Phát</t>
        </is>
      </c>
      <c r="O8" s="10" t="inlineStr">
        <is>
          <t>HD006/15-03-2026</t>
        </is>
      </c>
      <c r="P8" s="10" t="inlineStr">
        <is>
          <t>Đang sử dụng</t>
        </is>
      </c>
    </row>
    <row r="9">
      <c r="A9" s="3" t="inlineStr">
        <is>
          <t>TS007</t>
        </is>
      </c>
      <c r="B9" s="4" t="inlineStr">
        <is>
          <t>Server lưu trữ Dell</t>
        </is>
      </c>
      <c r="C9" s="4" t="inlineStr">
        <is>
          <t>Thiết bị CNTT</t>
        </is>
      </c>
      <c r="D9" s="4" t="inlineStr">
        <is>
          <t>CNTT</t>
        </is>
      </c>
      <c r="E9" s="4" t="inlineStr">
        <is>
          <t>Đặng Minh Khôi</t>
        </is>
      </c>
      <c r="F9" s="33" t="n">
        <v>46113</v>
      </c>
      <c r="G9" s="33" t="n">
        <v>46117</v>
      </c>
      <c r="H9" s="34" t="n">
        <v>120000000</v>
      </c>
      <c r="I9" s="35">
        <f>H9*0.1</f>
        <v/>
      </c>
      <c r="J9" s="35" t="n">
        <v>116000000</v>
      </c>
      <c r="K9" s="8" t="n">
        <v>60</v>
      </c>
      <c r="L9" s="3" t="inlineStr">
        <is>
          <t>Đường thẳng</t>
        </is>
      </c>
      <c r="M9" s="9">
        <f>IFERROR(12/K9,0)</f>
        <v/>
      </c>
      <c r="N9" s="4" t="inlineStr">
        <is>
          <t>Dell Technologies VN</t>
        </is>
      </c>
      <c r="O9" s="3" t="inlineStr">
        <is>
          <t>HD007/01-04-2026</t>
        </is>
      </c>
      <c r="P9" s="3" t="inlineStr">
        <is>
          <t>Đang sử dụng</t>
        </is>
      </c>
    </row>
    <row r="10">
      <c r="A10" s="10" t="inlineStr">
        <is>
          <t>TS008</t>
        </is>
      </c>
      <c r="B10" s="11" t="inlineStr">
        <is>
          <t>Điện thoại iPhone 15</t>
        </is>
      </c>
      <c r="C10" s="11" t="inlineStr">
        <is>
          <t>Thiết bị CNTT</t>
        </is>
      </c>
      <c r="D10" s="11" t="inlineStr">
        <is>
          <t>Kinh doanh</t>
        </is>
      </c>
      <c r="E10" s="11" t="inlineStr">
        <is>
          <t>Bùi Thị Lan</t>
        </is>
      </c>
      <c r="F10" s="33" t="n">
        <v>46122</v>
      </c>
      <c r="G10" s="33" t="n">
        <v>46127</v>
      </c>
      <c r="H10" s="34" t="n">
        <v>28000000</v>
      </c>
      <c r="I10" s="36">
        <f>H10*0.1</f>
        <v/>
      </c>
      <c r="J10" s="36" t="n">
        <v>25666667</v>
      </c>
      <c r="K10" s="8" t="n">
        <v>24</v>
      </c>
      <c r="L10" s="10" t="inlineStr">
        <is>
          <t>Đường thẳng</t>
        </is>
      </c>
      <c r="M10" s="13">
        <f>IFERROR(12/K10,0)</f>
        <v/>
      </c>
      <c r="N10" s="11" t="inlineStr">
        <is>
          <t>Apple Việt Nam</t>
        </is>
      </c>
      <c r="O10" s="10" t="inlineStr">
        <is>
          <t>HD008/10-04-2026</t>
        </is>
      </c>
      <c r="P10" s="10" t="inlineStr">
        <is>
          <t>Đang sử dụng</t>
        </is>
      </c>
    </row>
    <row r="11">
      <c r="A11" s="3" t="inlineStr">
        <is>
          <t>TS009</t>
        </is>
      </c>
      <c r="B11" s="4" t="inlineStr">
        <is>
          <t>Camera an ninh Hikvision</t>
        </is>
      </c>
      <c r="C11" s="4" t="inlineStr">
        <is>
          <t>Thiết bị VP</t>
        </is>
      </c>
      <c r="D11" s="4" t="inlineStr">
        <is>
          <t>Bảo vệ</t>
        </is>
      </c>
      <c r="E11" s="4" t="inlineStr">
        <is>
          <t>Ngô Văn Phú</t>
        </is>
      </c>
      <c r="F11" s="33" t="n">
        <v>46143</v>
      </c>
      <c r="G11" s="33" t="n">
        <v>46147</v>
      </c>
      <c r="H11" s="34" t="n">
        <v>15000000</v>
      </c>
      <c r="I11" s="35">
        <f>H11*0.1</f>
        <v/>
      </c>
      <c r="J11" s="35" t="n">
        <v>14583334</v>
      </c>
      <c r="K11" s="8" t="n">
        <v>36</v>
      </c>
      <c r="L11" s="3" t="inlineStr">
        <is>
          <t>Đường thẳng</t>
        </is>
      </c>
      <c r="M11" s="9">
        <f>IFERROR(12/K11,0)</f>
        <v/>
      </c>
      <c r="N11" s="4" t="inlineStr">
        <is>
          <t>Hikvision VN</t>
        </is>
      </c>
      <c r="O11" s="3" t="inlineStr">
        <is>
          <t>HD009/01-05-2026</t>
        </is>
      </c>
      <c r="P11" s="3" t="inlineStr">
        <is>
          <t>Đang sử dụng</t>
        </is>
      </c>
    </row>
    <row r="12">
      <c r="A12" s="10" t="inlineStr">
        <is>
          <t>TS010</t>
        </is>
      </c>
      <c r="B12" s="11" t="inlineStr">
        <is>
          <t>Máy chiếu Epson</t>
        </is>
      </c>
      <c r="C12" s="11" t="inlineStr">
        <is>
          <t>Thiết bị VP</t>
        </is>
      </c>
      <c r="D12" s="11" t="inlineStr">
        <is>
          <t>Đào tạo</t>
        </is>
      </c>
      <c r="E12" s="11" t="inlineStr">
        <is>
          <t>Đỗ Thị Quỳnh</t>
        </is>
      </c>
      <c r="F12" s="33" t="n">
        <v>46157</v>
      </c>
      <c r="G12" s="33" t="n">
        <v>46162</v>
      </c>
      <c r="H12" s="34" t="n">
        <v>25000000</v>
      </c>
      <c r="I12" s="36">
        <f>H12*0.1</f>
        <v/>
      </c>
      <c r="J12" s="36" t="n">
        <v>24583334</v>
      </c>
      <c r="K12" s="8" t="n">
        <v>60</v>
      </c>
      <c r="L12" s="10" t="inlineStr">
        <is>
          <t>Đường thẳng</t>
        </is>
      </c>
      <c r="M12" s="13">
        <f>IFERROR(12/K12,0)</f>
        <v/>
      </c>
      <c r="N12" s="11" t="inlineStr">
        <is>
          <t>Epson VN</t>
        </is>
      </c>
      <c r="O12" s="10" t="inlineStr">
        <is>
          <t>HD010/15-05-2026</t>
        </is>
      </c>
      <c r="P12" s="10" t="inlineStr">
        <is>
          <t>Đang sử dụng</t>
        </is>
      </c>
    </row>
    <row r="13">
      <c r="A13" s="14" t="inlineStr">
        <is>
          <t>TỔNG CỘNG</t>
        </is>
      </c>
      <c r="B13" s="37" t="n"/>
      <c r="C13" s="37" t="n"/>
      <c r="D13" s="37" t="n"/>
      <c r="E13" s="37" t="n"/>
      <c r="F13" s="37" t="n"/>
      <c r="G13" s="38" t="n"/>
      <c r="H13" s="39">
        <f>SUM(H3:H12)</f>
        <v/>
      </c>
      <c r="I13" s="39">
        <f>SUM(I3:I12)</f>
        <v/>
      </c>
      <c r="J13" s="39">
        <f>SUM(J3:J12)</f>
        <v/>
      </c>
      <c r="K13" s="15" t="n"/>
      <c r="L13" s="15" t="n"/>
      <c r="M13" s="15" t="n"/>
      <c r="N13" s="15" t="n"/>
      <c r="O13" s="15" t="n"/>
      <c r="P13" s="15" t="n"/>
    </row>
  </sheetData>
  <mergeCells count="2">
    <mergeCell ref="A1:P1"/>
    <mergeCell ref="A13:G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4" customWidth="1" min="8" max="8"/>
    <col width="14" customWidth="1" min="9" max="9"/>
    <col width="18" customWidth="1" min="10" max="10"/>
    <col width="22" customWidth="1" min="11" max="11"/>
  </cols>
  <sheetData>
    <row r="1" ht="30" customHeight="1">
      <c r="A1" s="1" t="inlineStr">
        <is>
          <t>BẢNG TÍNH KHẤU HAO TÀI SẢN CỐ ĐỊNH</t>
        </is>
      </c>
    </row>
    <row r="2" ht="40" customHeight="1">
      <c r="A2" s="2" t="inlineStr">
        <is>
          <t>Mã TSCĐ</t>
        </is>
      </c>
      <c r="B2" s="2" t="inlineStr">
        <is>
          <t>Tên tài sản</t>
        </is>
      </c>
      <c r="C2" s="2" t="inlineStr">
        <is>
          <t>Nguyên giá (₫)</t>
        </is>
      </c>
      <c r="D2" s="2" t="inlineStr">
        <is>
          <t>GT còn lại đầu kỳ</t>
        </is>
      </c>
      <c r="E2" s="2" t="inlineStr">
        <is>
          <t>KH tháng này (₫)</t>
        </is>
      </c>
      <c r="F2" s="2" t="inlineStr">
        <is>
          <t>KH lũy kế (₫)</t>
        </is>
      </c>
      <c r="G2" s="2" t="inlineStr">
        <is>
          <t>GT còn lại cuối kỳ</t>
        </is>
      </c>
      <c r="H2" s="2" t="inlineStr">
        <is>
          <t>Số tháng đã KH</t>
        </is>
      </c>
      <c r="I2" s="2" t="inlineStr">
        <is>
          <t>Số tháng còn lại</t>
        </is>
      </c>
      <c r="J2" s="2" t="inlineStr">
        <is>
          <t>Trạng thái</t>
        </is>
      </c>
      <c r="K2" s="2" t="inlineStr">
        <is>
          <t>Ghi chú</t>
        </is>
      </c>
    </row>
    <row r="3">
      <c r="A3" s="17" t="inlineStr">
        <is>
          <t>TS001</t>
        </is>
      </c>
      <c r="B3" s="4">
        <f>IFERROR(VLOOKUP(A3,Danh_sach_TSCĐ!$A:$P,2,FALSE),"")</f>
        <v/>
      </c>
      <c r="C3" s="35">
        <f>IFERROR(VLOOKUP(A3,Danh_sach_TSCĐ!$A:$P,8,FALSE),0)</f>
        <v/>
      </c>
      <c r="D3" s="35">
        <f>IFERROR(MAX(0,C3-IFERROR(E3*(H3-1),0)),0)</f>
        <v/>
      </c>
      <c r="E3" s="35">
        <f>IFERROR(IF(AND(H3&lt;VLOOKUP(A3,Danh_sach_TSCĐ!$A:$P,11,FALSE),C3&gt;0),C3/VLOOKUP(A3,Danh_sach_TSCĐ!$A:$P,11,FALSE),0),0)</f>
        <v/>
      </c>
      <c r="F3" s="35">
        <f>IFERROR(E3*H3,0)</f>
        <v/>
      </c>
      <c r="G3" s="35">
        <f>MAX(0,C3-F3)</f>
        <v/>
      </c>
      <c r="H3" s="17" t="n">
        <v>5</v>
      </c>
      <c r="I3" s="3">
        <f>IFERROR(MAX(0,VLOOKUP(A3,Danh_sach_TSCĐ!$A:$P,11,FALSE)-H3),0)</f>
        <v/>
      </c>
      <c r="J3" s="3">
        <f>IF(G3&lt;=0,"Đã khấu hao hết","Đang khấu hao")</f>
        <v/>
      </c>
      <c r="K3" s="4" t="inlineStr">
        <is>
          <t>Khấu hao đường thẳng</t>
        </is>
      </c>
    </row>
    <row r="4">
      <c r="A4" s="17" t="inlineStr">
        <is>
          <t>TS002</t>
        </is>
      </c>
      <c r="B4" s="11">
        <f>IFERROR(VLOOKUP(A4,Danh_sach_TSCĐ!$A:$P,2,FALSE),"")</f>
        <v/>
      </c>
      <c r="C4" s="36">
        <f>IFERROR(VLOOKUP(A4,Danh_sach_TSCĐ!$A:$P,8,FALSE),0)</f>
        <v/>
      </c>
      <c r="D4" s="36">
        <f>IFERROR(MAX(0,C4-IFERROR(E4*(H4-1),0)),0)</f>
        <v/>
      </c>
      <c r="E4" s="36">
        <f>IFERROR(IF(AND(H4&lt;VLOOKUP(A4,Danh_sach_TSCĐ!$A:$P,11,FALSE),C4&gt;0),C4/VLOOKUP(A4,Danh_sach_TSCĐ!$A:$P,11,FALSE),0),0)</f>
        <v/>
      </c>
      <c r="F4" s="36">
        <f>IFERROR(E4*H4,0)</f>
        <v/>
      </c>
      <c r="G4" s="36">
        <f>MAX(0,C4-F4)</f>
        <v/>
      </c>
      <c r="H4" s="17" t="n">
        <v>4</v>
      </c>
      <c r="I4" s="10">
        <f>IFERROR(MAX(0,VLOOKUP(A4,Danh_sach_TSCĐ!$A:$P,11,FALSE)-H4),0)</f>
        <v/>
      </c>
      <c r="J4" s="10">
        <f>IF(G4&lt;=0,"Đã khấu hao hết","Đang khấu hao")</f>
        <v/>
      </c>
      <c r="K4" s="11" t="inlineStr">
        <is>
          <t>Khấu hao đường thẳng</t>
        </is>
      </c>
    </row>
    <row r="5">
      <c r="A5" s="17" t="inlineStr">
        <is>
          <t>TS003</t>
        </is>
      </c>
      <c r="B5" s="4">
        <f>IFERROR(VLOOKUP(A5,Danh_sach_TSCĐ!$A:$P,2,FALSE),"")</f>
        <v/>
      </c>
      <c r="C5" s="35">
        <f>IFERROR(VLOOKUP(A5,Danh_sach_TSCĐ!$A:$P,8,FALSE),0)</f>
        <v/>
      </c>
      <c r="D5" s="35">
        <f>IFERROR(MAX(0,C5-IFERROR(E5*(H5-1),0)),0)</f>
        <v/>
      </c>
      <c r="E5" s="35">
        <f>IFERROR(IF(AND(H5&lt;VLOOKUP(A5,Danh_sach_TSCĐ!$A:$P,11,FALSE),C5&gt;0),C5/VLOOKUP(A5,Danh_sach_TSCĐ!$A:$P,11,FALSE),0),0)</f>
        <v/>
      </c>
      <c r="F5" s="35">
        <f>IFERROR(E5*H5,0)</f>
        <v/>
      </c>
      <c r="G5" s="35">
        <f>MAX(0,C5-F5)</f>
        <v/>
      </c>
      <c r="H5" s="17" t="n">
        <v>4</v>
      </c>
      <c r="I5" s="3">
        <f>IFERROR(MAX(0,VLOOKUP(A5,Danh_sach_TSCĐ!$A:$P,11,FALSE)-H5),0)</f>
        <v/>
      </c>
      <c r="J5" s="3">
        <f>IF(G5&lt;=0,"Đã khấu hao hết","Đang khấu hao")</f>
        <v/>
      </c>
      <c r="K5" s="4" t="inlineStr">
        <is>
          <t>Khấu hao đường thẳng</t>
        </is>
      </c>
    </row>
    <row r="6">
      <c r="A6" s="17" t="inlineStr">
        <is>
          <t>TS004</t>
        </is>
      </c>
      <c r="B6" s="11">
        <f>IFERROR(VLOOKUP(A6,Danh_sach_TSCĐ!$A:$P,2,FALSE),"")</f>
        <v/>
      </c>
      <c r="C6" s="36">
        <f>IFERROR(VLOOKUP(A6,Danh_sach_TSCĐ!$A:$P,8,FALSE),0)</f>
        <v/>
      </c>
      <c r="D6" s="36">
        <f>IFERROR(MAX(0,C6-IFERROR(E6*(H6-1),0)),0)</f>
        <v/>
      </c>
      <c r="E6" s="36">
        <f>IFERROR(IF(AND(H6&lt;VLOOKUP(A6,Danh_sach_TSCĐ!$A:$P,11,FALSE),C6&gt;0),C6/VLOOKUP(A6,Danh_sach_TSCĐ!$A:$P,11,FALSE),0),0)</f>
        <v/>
      </c>
      <c r="F6" s="36">
        <f>IFERROR(E6*H6,0)</f>
        <v/>
      </c>
      <c r="G6" s="36">
        <f>MAX(0,C6-F6)</f>
        <v/>
      </c>
      <c r="H6" s="17" t="n">
        <v>3</v>
      </c>
      <c r="I6" s="10">
        <f>IFERROR(MAX(0,VLOOKUP(A6,Danh_sach_TSCĐ!$A:$P,11,FALSE)-H6),0)</f>
        <v/>
      </c>
      <c r="J6" s="10">
        <f>IF(G6&lt;=0,"Đã khấu hao hết","Đang khấu hao")</f>
        <v/>
      </c>
      <c r="K6" s="11" t="inlineStr">
        <is>
          <t>Khấu hao đường thẳng</t>
        </is>
      </c>
    </row>
    <row r="7">
      <c r="A7" s="17" t="inlineStr">
        <is>
          <t>TS005</t>
        </is>
      </c>
      <c r="B7" s="4">
        <f>IFERROR(VLOOKUP(A7,Danh_sach_TSCĐ!$A:$P,2,FALSE),"")</f>
        <v/>
      </c>
      <c r="C7" s="35">
        <f>IFERROR(VLOOKUP(A7,Danh_sach_TSCĐ!$A:$P,8,FALSE),0)</f>
        <v/>
      </c>
      <c r="D7" s="35">
        <f>IFERROR(MAX(0,C7-IFERROR(E7*(H7-1),0)),0)</f>
        <v/>
      </c>
      <c r="E7" s="35">
        <f>IFERROR(IF(AND(H7&lt;VLOOKUP(A7,Danh_sach_TSCĐ!$A:$P,11,FALSE),C7&gt;0),C7/VLOOKUP(A7,Danh_sach_TSCĐ!$A:$P,11,FALSE),0),0)</f>
        <v/>
      </c>
      <c r="F7" s="35">
        <f>IFERROR(E7*H7,0)</f>
        <v/>
      </c>
      <c r="G7" s="35">
        <f>MAX(0,C7-F7)</f>
        <v/>
      </c>
      <c r="H7" s="17" t="n">
        <v>3</v>
      </c>
      <c r="I7" s="3">
        <f>IFERROR(MAX(0,VLOOKUP(A7,Danh_sach_TSCĐ!$A:$P,11,FALSE)-H7),0)</f>
        <v/>
      </c>
      <c r="J7" s="3">
        <f>IF(G7&lt;=0,"Đã khấu hao hết","Đang khấu hao")</f>
        <v/>
      </c>
      <c r="K7" s="4" t="inlineStr">
        <is>
          <t>Khấu hao đường thẳng</t>
        </is>
      </c>
    </row>
    <row r="8">
      <c r="A8" s="17" t="inlineStr">
        <is>
          <t>TS006</t>
        </is>
      </c>
      <c r="B8" s="11">
        <f>IFERROR(VLOOKUP(A8,Danh_sach_TSCĐ!$A:$P,2,FALSE),"")</f>
        <v/>
      </c>
      <c r="C8" s="36">
        <f>IFERROR(VLOOKUP(A8,Danh_sach_TSCĐ!$A:$P,8,FALSE),0)</f>
        <v/>
      </c>
      <c r="D8" s="36">
        <f>IFERROR(MAX(0,C8-IFERROR(E8*(H8-1),0)),0)</f>
        <v/>
      </c>
      <c r="E8" s="36">
        <f>IFERROR(IF(AND(H8&lt;VLOOKUP(A8,Danh_sach_TSCĐ!$A:$P,11,FALSE),C8&gt;0),C8/VLOOKUP(A8,Danh_sach_TSCĐ!$A:$P,11,FALSE),0),0)</f>
        <v/>
      </c>
      <c r="F8" s="36">
        <f>IFERROR(E8*H8,0)</f>
        <v/>
      </c>
      <c r="G8" s="36">
        <f>MAX(0,C8-F8)</f>
        <v/>
      </c>
      <c r="H8" s="17" t="n">
        <v>2</v>
      </c>
      <c r="I8" s="10">
        <f>IFERROR(MAX(0,VLOOKUP(A8,Danh_sach_TSCĐ!$A:$P,11,FALSE)-H8),0)</f>
        <v/>
      </c>
      <c r="J8" s="10">
        <f>IF(G8&lt;=0,"Đã khấu hao hết","Đang khấu hao")</f>
        <v/>
      </c>
      <c r="K8" s="11" t="inlineStr">
        <is>
          <t>Khấu hao đường thẳng</t>
        </is>
      </c>
    </row>
    <row r="9">
      <c r="A9" s="17" t="inlineStr">
        <is>
          <t>TS007</t>
        </is>
      </c>
      <c r="B9" s="4">
        <f>IFERROR(VLOOKUP(A9,Danh_sach_TSCĐ!$A:$P,2,FALSE),"")</f>
        <v/>
      </c>
      <c r="C9" s="35">
        <f>IFERROR(VLOOKUP(A9,Danh_sach_TSCĐ!$A:$P,8,FALSE),0)</f>
        <v/>
      </c>
      <c r="D9" s="35">
        <f>IFERROR(MAX(0,C9-IFERROR(E9*(H9-1),0)),0)</f>
        <v/>
      </c>
      <c r="E9" s="35">
        <f>IFERROR(IF(AND(H9&lt;VLOOKUP(A9,Danh_sach_TSCĐ!$A:$P,11,FALSE),C9&gt;0),C9/VLOOKUP(A9,Danh_sach_TSCĐ!$A:$P,11,FALSE),0),0)</f>
        <v/>
      </c>
      <c r="F9" s="35">
        <f>IFERROR(E9*H9,0)</f>
        <v/>
      </c>
      <c r="G9" s="35">
        <f>MAX(0,C9-F9)</f>
        <v/>
      </c>
      <c r="H9" s="17" t="n">
        <v>2</v>
      </c>
      <c r="I9" s="3">
        <f>IFERROR(MAX(0,VLOOKUP(A9,Danh_sach_TSCĐ!$A:$P,11,FALSE)-H9),0)</f>
        <v/>
      </c>
      <c r="J9" s="3">
        <f>IF(G9&lt;=0,"Đã khấu hao hết","Đang khấu hao")</f>
        <v/>
      </c>
      <c r="K9" s="4" t="inlineStr">
        <is>
          <t>Khấu hao đường thẳng</t>
        </is>
      </c>
    </row>
    <row r="10">
      <c r="A10" s="17" t="inlineStr">
        <is>
          <t>TS008</t>
        </is>
      </c>
      <c r="B10" s="11">
        <f>IFERROR(VLOOKUP(A10,Danh_sach_TSCĐ!$A:$P,2,FALSE),"")</f>
        <v/>
      </c>
      <c r="C10" s="36">
        <f>IFERROR(VLOOKUP(A10,Danh_sach_TSCĐ!$A:$P,8,FALSE),0)</f>
        <v/>
      </c>
      <c r="D10" s="36">
        <f>IFERROR(MAX(0,C10-IFERROR(E10*(H10-1),0)),0)</f>
        <v/>
      </c>
      <c r="E10" s="36">
        <f>IFERROR(IF(AND(H10&lt;VLOOKUP(A10,Danh_sach_TSCĐ!$A:$P,11,FALSE),C10&gt;0),C10/VLOOKUP(A10,Danh_sach_TSCĐ!$A:$P,11,FALSE),0),0)</f>
        <v/>
      </c>
      <c r="F10" s="36">
        <f>IFERROR(E10*H10,0)</f>
        <v/>
      </c>
      <c r="G10" s="36">
        <f>MAX(0,C10-F10)</f>
        <v/>
      </c>
      <c r="H10" s="17" t="n">
        <v>2</v>
      </c>
      <c r="I10" s="10">
        <f>IFERROR(MAX(0,VLOOKUP(A10,Danh_sach_TSCĐ!$A:$P,11,FALSE)-H10),0)</f>
        <v/>
      </c>
      <c r="J10" s="10">
        <f>IF(G10&lt;=0,"Đã khấu hao hết","Đang khấu hao")</f>
        <v/>
      </c>
      <c r="K10" s="11" t="inlineStr">
        <is>
          <t>Khấu hao đường thẳng</t>
        </is>
      </c>
    </row>
    <row r="11">
      <c r="A11" s="17" t="inlineStr">
        <is>
          <t>TS009</t>
        </is>
      </c>
      <c r="B11" s="4">
        <f>IFERROR(VLOOKUP(A11,Danh_sach_TSCĐ!$A:$P,2,FALSE),"")</f>
        <v/>
      </c>
      <c r="C11" s="35">
        <f>IFERROR(VLOOKUP(A11,Danh_sach_TSCĐ!$A:$P,8,FALSE),0)</f>
        <v/>
      </c>
      <c r="D11" s="35">
        <f>IFERROR(MAX(0,C11-IFERROR(E11*(H11-1),0)),0)</f>
        <v/>
      </c>
      <c r="E11" s="35">
        <f>IFERROR(IF(AND(H11&lt;VLOOKUP(A11,Danh_sach_TSCĐ!$A:$P,11,FALSE),C11&gt;0),C11/VLOOKUP(A11,Danh_sach_TSCĐ!$A:$P,11,FALSE),0),0)</f>
        <v/>
      </c>
      <c r="F11" s="35">
        <f>IFERROR(E11*H11,0)</f>
        <v/>
      </c>
      <c r="G11" s="35">
        <f>MAX(0,C11-F11)</f>
        <v/>
      </c>
      <c r="H11" s="17" t="n">
        <v>1</v>
      </c>
      <c r="I11" s="3">
        <f>IFERROR(MAX(0,VLOOKUP(A11,Danh_sach_TSCĐ!$A:$P,11,FALSE)-H11),0)</f>
        <v/>
      </c>
      <c r="J11" s="3">
        <f>IF(G11&lt;=0,"Đã khấu hao hết","Đang khấu hao")</f>
        <v/>
      </c>
      <c r="K11" s="4" t="inlineStr">
        <is>
          <t>Khấu hao đường thẳng</t>
        </is>
      </c>
    </row>
    <row r="12">
      <c r="A12" s="17" t="inlineStr">
        <is>
          <t>TS010</t>
        </is>
      </c>
      <c r="B12" s="11">
        <f>IFERROR(VLOOKUP(A12,Danh_sach_TSCĐ!$A:$P,2,FALSE),"")</f>
        <v/>
      </c>
      <c r="C12" s="36">
        <f>IFERROR(VLOOKUP(A12,Danh_sach_TSCĐ!$A:$P,8,FALSE),0)</f>
        <v/>
      </c>
      <c r="D12" s="36">
        <f>IFERROR(MAX(0,C12-IFERROR(E12*(H12-1),0)),0)</f>
        <v/>
      </c>
      <c r="E12" s="36">
        <f>IFERROR(IF(AND(H12&lt;VLOOKUP(A12,Danh_sach_TSCĐ!$A:$P,11,FALSE),C12&gt;0),C12/VLOOKUP(A12,Danh_sach_TSCĐ!$A:$P,11,FALSE),0),0)</f>
        <v/>
      </c>
      <c r="F12" s="36">
        <f>IFERROR(E12*H12,0)</f>
        <v/>
      </c>
      <c r="G12" s="36">
        <f>MAX(0,C12-F12)</f>
        <v/>
      </c>
      <c r="H12" s="17" t="n">
        <v>1</v>
      </c>
      <c r="I12" s="10">
        <f>IFERROR(MAX(0,VLOOKUP(A12,Danh_sach_TSCĐ!$A:$P,11,FALSE)-H12),0)</f>
        <v/>
      </c>
      <c r="J12" s="10">
        <f>IF(G12&lt;=0,"Đã khấu hao hết","Đang khấu hao")</f>
        <v/>
      </c>
      <c r="K12" s="11" t="inlineStr">
        <is>
          <t>Khấu hao đường thẳng</t>
        </is>
      </c>
    </row>
    <row r="13">
      <c r="A13" s="18" t="inlineStr">
        <is>
          <t>TỔNG CỘNG</t>
        </is>
      </c>
      <c r="B13" s="38" t="n"/>
      <c r="C13" s="39">
        <f>SUM(C3:C12)</f>
        <v/>
      </c>
      <c r="D13" s="39">
        <f>SUM(D3:D12)</f>
        <v/>
      </c>
      <c r="E13" s="39">
        <f>SUM(E3:E12)</f>
        <v/>
      </c>
      <c r="F13" s="39">
        <f>SUM(F3:F12)</f>
        <v/>
      </c>
      <c r="G13" s="39">
        <f>SUM(G3:G12)</f>
        <v/>
      </c>
      <c r="H13" s="15" t="n"/>
      <c r="I13" s="15" t="n"/>
      <c r="J13" s="15" t="n"/>
      <c r="K13" s="15" t="n"/>
    </row>
  </sheetData>
  <mergeCells count="2">
    <mergeCell ref="A1:K1"/>
    <mergeCell ref="A13:B13"/>
  </mergeCells>
  <conditionalFormatting sqref="J3:J12">
    <cfRule type="expression" priority="1" dxfId="0" stopIfTrue="0">
      <formula>J3="Đã khấu hao hết"</formula>
    </cfRule>
    <cfRule type="expression" priority="2" dxfId="1" stopIfTrue="0">
      <formula>J3="Đang khấu hao"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" customWidth="1" min="3" max="3"/>
    <col width="18" customWidth="1" min="4" max="4"/>
    <col width="18" customWidth="1" min="5" max="5"/>
    <col width="18" customWidth="1" min="6" max="6"/>
    <col width="18" customWidth="1" min="7" max="7"/>
    <col width="4" customWidth="1" min="8" max="8"/>
  </cols>
  <sheetData>
    <row r="1" ht="38" customHeight="1">
      <c r="A1" s="19" t="inlineStr">
        <is>
          <t>TỔNG HỢP &amp; PHÂN TÍCH KHẤU HAO TÀI SẢN CỐ ĐỊNH</t>
        </is>
      </c>
    </row>
    <row r="2">
      <c r="A2" s="18" t="inlineStr">
        <is>
          <t>CHỈ TIÊU TỔNG HỢP</t>
        </is>
      </c>
      <c r="B2" s="18" t="inlineStr">
        <is>
          <t>GIÁ TRỊ</t>
        </is>
      </c>
      <c r="D2" s="20" t="inlineStr">
        <is>
          <t>Tài sản</t>
        </is>
      </c>
      <c r="E2" s="20" t="inlineStr">
        <is>
          <t>Nguyên giá (₫)</t>
        </is>
      </c>
      <c r="F2" s="20" t="inlineStr">
        <is>
          <t>KH lũy kế (₫)</t>
        </is>
      </c>
      <c r="G2" s="20" t="inlineStr">
        <is>
          <t>GT còn lại (₫)</t>
        </is>
      </c>
    </row>
    <row r="3">
      <c r="A3" s="21" t="inlineStr">
        <is>
          <t>Tổng nguyên giá</t>
        </is>
      </c>
      <c r="B3" s="40">
        <f>IFERROR(SUM(Danh_sach_TSCĐ!H3:H12),0)</f>
        <v/>
      </c>
      <c r="D3" s="4" t="inlineStr">
        <is>
          <t>Photocopy Ricoh</t>
        </is>
      </c>
      <c r="E3" s="35" t="n">
        <v>45000000</v>
      </c>
      <c r="F3" s="35" t="n">
        <v>6250000</v>
      </c>
      <c r="G3" s="35" t="n">
        <v>38750000</v>
      </c>
    </row>
    <row r="4">
      <c r="A4" s="23" t="inlineStr">
        <is>
          <t>Tổng thuế GTGT</t>
        </is>
      </c>
      <c r="B4" s="40">
        <f>IFERROR(SUM(Danh_sach_TSCĐ!I3:I12),0)</f>
        <v/>
      </c>
      <c r="D4" s="11" t="inlineStr">
        <is>
          <t>Laptop Dell</t>
        </is>
      </c>
      <c r="E4" s="36" t="n">
        <v>22000000</v>
      </c>
      <c r="F4" s="36" t="n">
        <v>2444444</v>
      </c>
      <c r="G4" s="36" t="n">
        <v>19555556</v>
      </c>
    </row>
    <row r="5">
      <c r="A5" s="21" t="inlineStr">
        <is>
          <t>Tổng KH lũy kế</t>
        </is>
      </c>
      <c r="B5" s="40">
        <f>IFERROR(SUM(Bang_khau_hao!F3:F12),0)</f>
        <v/>
      </c>
      <c r="D5" s="4" t="inlineStr">
        <is>
          <t>Xe Toyota</t>
        </is>
      </c>
      <c r="E5" s="35" t="n">
        <v>850000000</v>
      </c>
      <c r="F5" s="35" t="n">
        <v>35416667</v>
      </c>
      <c r="G5" s="35" t="n">
        <v>814583333</v>
      </c>
    </row>
    <row r="6">
      <c r="A6" s="23" t="inlineStr">
        <is>
          <t>Tổng giá trị còn lại</t>
        </is>
      </c>
      <c r="B6" s="40">
        <f>IFERROR(SUM(Bang_khau_hao!G3:G12),0)</f>
        <v/>
      </c>
      <c r="D6" s="11" t="inlineStr">
        <is>
          <t>Máy lạnh Daikin</t>
        </is>
      </c>
      <c r="E6" s="36" t="n">
        <v>18500000</v>
      </c>
      <c r="F6" s="36" t="n">
        <v>925000</v>
      </c>
      <c r="G6" s="36" t="n">
        <v>17575000</v>
      </c>
    </row>
    <row r="7">
      <c r="A7" s="21" t="inlineStr">
        <is>
          <t>Số TS đang khấu hao</t>
        </is>
      </c>
      <c r="B7" s="40">
        <f>IFERROR(COUNTIF(Bang_khau_hao!J3:J12,"Đang khấu hao"),0)</f>
        <v/>
      </c>
      <c r="D7" s="4" t="inlineStr">
        <is>
          <t>Máy in Epson</t>
        </is>
      </c>
      <c r="E7" s="35" t="n">
        <v>8500000</v>
      </c>
      <c r="F7" s="35" t="n">
        <v>1062500</v>
      </c>
      <c r="G7" s="35" t="n">
        <v>7437500</v>
      </c>
    </row>
    <row r="8">
      <c r="A8" s="23" t="inlineStr">
        <is>
          <t>Số TS đã khấu hao hết</t>
        </is>
      </c>
      <c r="B8" s="24">
        <f>IFERROR(COUNTIF(Bang_khau_hao!J3:J12,"Đã khấu hao hết"),0)</f>
        <v/>
      </c>
      <c r="D8" s="11" t="inlineStr">
        <is>
          <t>Bàn ghế VP</t>
        </is>
      </c>
      <c r="E8" s="36" t="n">
        <v>12000000</v>
      </c>
      <c r="F8" s="36" t="n">
        <v>400000</v>
      </c>
      <c r="G8" s="36" t="n">
        <v>11600000</v>
      </c>
    </row>
    <row r="9">
      <c r="A9" s="21" t="inlineStr">
        <is>
          <t>KH bình quân / tháng</t>
        </is>
      </c>
      <c r="B9" s="24">
        <f>IFERROR(AVERAGE(Bang_khau_hao!E3:E12),0)</f>
        <v/>
      </c>
      <c r="D9" s="4" t="inlineStr">
        <is>
          <t>Server Dell</t>
        </is>
      </c>
      <c r="E9" s="35" t="n">
        <v>120000000</v>
      </c>
      <c r="F9" s="35" t="n">
        <v>4000000</v>
      </c>
      <c r="G9" s="35" t="n">
        <v>116000000</v>
      </c>
    </row>
    <row r="10">
      <c r="A10" s="23" t="inlineStr">
        <is>
          <t>Tỷ lệ KH / Nguyên giá (%)</t>
        </is>
      </c>
      <c r="B10" s="25">
        <f>IFERROR(SUM(Bang_khau_hao!F3:F12)/SUM(Danh_sach_TSCĐ!H3:H12),0)</f>
        <v/>
      </c>
      <c r="D10" s="11" t="inlineStr">
        <is>
          <t>iPhone 15</t>
        </is>
      </c>
      <c r="E10" s="36" t="n">
        <v>28000000</v>
      </c>
      <c r="F10" s="36" t="n">
        <v>2333333</v>
      </c>
      <c r="G10" s="36" t="n">
        <v>25666667</v>
      </c>
    </row>
    <row r="11">
      <c r="D11" s="4" t="inlineStr">
        <is>
          <t>Camera HK</t>
        </is>
      </c>
      <c r="E11" s="35" t="n">
        <v>15000000</v>
      </c>
      <c r="F11" s="35" t="n">
        <v>416667</v>
      </c>
      <c r="G11" s="35" t="n">
        <v>14583333</v>
      </c>
    </row>
    <row r="12">
      <c r="D12" s="11" t="inlineStr">
        <is>
          <t>Máy chiếu</t>
        </is>
      </c>
      <c r="E12" s="36" t="n">
        <v>25000000</v>
      </c>
      <c r="F12" s="36" t="n">
        <v>416667</v>
      </c>
      <c r="G12" s="36" t="n">
        <v>24583333</v>
      </c>
    </row>
    <row r="13">
      <c r="D13" s="26" t="inlineStr">
        <is>
          <t>TỔNG</t>
        </is>
      </c>
      <c r="E13" s="41">
        <f>SUM(E3:E12)</f>
        <v/>
      </c>
      <c r="F13" s="41">
        <f>SUM(F3:F12)</f>
        <v/>
      </c>
      <c r="G13" s="41">
        <f>SUM(G3:G12)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5" customWidth="1" min="3" max="3"/>
    <col width="5" customWidth="1" min="4" max="4"/>
  </cols>
  <sheetData>
    <row r="1" ht="36" customHeight="1">
      <c r="A1" s="28" t="inlineStr">
        <is>
          <t>HƯỚNG DẪN SỬ DỤNG – BẢNG TÍNH KHẤU HAO TÀI SẢN CỐ ĐỊNH</t>
        </is>
      </c>
    </row>
    <row r="2"/>
    <row r="3" ht="20" customHeight="1">
      <c r="A3" s="29" t="inlineStr">
        <is>
          <t>SHEET 1 — Danh_sach_TSCĐ</t>
        </is>
      </c>
      <c r="B3" s="37" t="n"/>
      <c r="C3" s="37" t="n"/>
      <c r="D3" s="38" t="n"/>
    </row>
    <row r="4" ht="20" customHeight="1">
      <c r="A4" s="30" t="inlineStr">
        <is>
          <t>Cột A: Mã TSCĐ</t>
        </is>
      </c>
      <c r="B4" s="11" t="inlineStr">
        <is>
          <t>Nhập mã duy nhất cho mỗi tài sản, ví dụ: TS001, TS002…</t>
        </is>
      </c>
      <c r="C4" s="37" t="n"/>
      <c r="D4" s="38" t="n"/>
    </row>
    <row r="5" ht="20" customHeight="1">
      <c r="A5" s="32" t="inlineStr">
        <is>
          <t>Cột B: Tên tài sản</t>
        </is>
      </c>
      <c r="B5" s="4" t="inlineStr">
        <is>
          <t>Tên đầy đủ của tài sản cố định.</t>
        </is>
      </c>
      <c r="C5" s="37" t="n"/>
      <c r="D5" s="38" t="n"/>
    </row>
    <row r="6" ht="20" customHeight="1">
      <c r="A6" s="30" t="inlineStr">
        <is>
          <t>Cột C: Loại tài sản</t>
        </is>
      </c>
      <c r="B6" s="11" t="inlineStr">
        <is>
          <t>Phân loại: Máy móc thiết bị / Thiết bị CNTT / Phương tiện vận tải / Thiết bị VP / Dụng cụ quản lý.</t>
        </is>
      </c>
      <c r="C6" s="37" t="n"/>
      <c r="D6" s="38" t="n"/>
    </row>
    <row r="7" ht="20" customHeight="1">
      <c r="A7" s="32" t="inlineStr">
        <is>
          <t>Cột D: Bộ phận sử dụng</t>
        </is>
      </c>
      <c r="B7" s="4" t="inlineStr">
        <is>
          <t>Tên phòng/ban đang sử dụng tài sản.</t>
        </is>
      </c>
      <c r="C7" s="37" t="n"/>
      <c r="D7" s="38" t="n"/>
    </row>
    <row r="8" ht="20" customHeight="1">
      <c r="A8" s="30" t="inlineStr">
        <is>
          <t>Cột E: Người phụ trách</t>
        </is>
      </c>
      <c r="B8" s="11" t="inlineStr">
        <is>
          <t>Họ và tên người chịu trách nhiệm quản lý tài sản.</t>
        </is>
      </c>
      <c r="C8" s="37" t="n"/>
      <c r="D8" s="38" t="n"/>
    </row>
    <row r="9" ht="20" customHeight="1">
      <c r="A9" s="32" t="inlineStr">
        <is>
          <t>Cột F &amp; G: Ngày mua / Ngày SD</t>
        </is>
      </c>
      <c r="B9" s="4" t="inlineStr">
        <is>
          <t>Định dạng: DD/MM/YYYY (ví dụ: 05/01/2026).</t>
        </is>
      </c>
      <c r="C9" s="37" t="n"/>
      <c r="D9" s="38" t="n"/>
    </row>
    <row r="10" ht="20" customHeight="1">
      <c r="A10" s="30" t="inlineStr">
        <is>
          <t>Cột H: Nguyên giá</t>
        </is>
      </c>
      <c r="B10" s="11" t="inlineStr">
        <is>
          <t>Giá trị mua ban đầu (chưa bao gồm thuế GTGT), đơn vị: ₫.</t>
        </is>
      </c>
      <c r="C10" s="37" t="n"/>
      <c r="D10" s="38" t="n"/>
    </row>
    <row r="11" ht="20" customHeight="1">
      <c r="A11" s="32" t="inlineStr">
        <is>
          <t>Cột I: Thuế GTGT</t>
        </is>
      </c>
      <c r="B11" s="4" t="inlineStr">
        <is>
          <t>Tự động = Nguyên giá × 10%. Không cần nhập tay.</t>
        </is>
      </c>
      <c r="C11" s="37" t="n"/>
      <c r="D11" s="38" t="n"/>
    </row>
    <row r="12" ht="20" customHeight="1">
      <c r="A12" s="30" t="inlineStr">
        <is>
          <t>Cột J: Giá trị còn lại</t>
        </is>
      </c>
      <c r="B12" s="11" t="inlineStr">
        <is>
          <t>Nguyên giá trừ khấu hao lũy kế tính đến kỳ hiện tại.</t>
        </is>
      </c>
      <c r="C12" s="37" t="n"/>
      <c r="D12" s="38" t="n"/>
    </row>
    <row r="13" ht="20" customHeight="1">
      <c r="A13" s="32" t="inlineStr">
        <is>
          <t>Cột K: TG khấu hao (tháng)</t>
        </is>
      </c>
      <c r="B13" s="4" t="inlineStr">
        <is>
          <t>Thời gian khấu hao tính bằng tháng. Ví dụ: 36 tháng = 3 năm.</t>
        </is>
      </c>
      <c r="C13" s="37" t="n"/>
      <c r="D13" s="38" t="n"/>
    </row>
    <row r="14" ht="20" customHeight="1">
      <c r="A14" s="30" t="inlineStr">
        <is>
          <t>Cột L: Phương pháp KH</t>
        </is>
      </c>
      <c r="B14" s="11" t="inlineStr">
        <is>
          <t>Mặc định: Đường thẳng (tuyến tính). Có thể mở rộng theo số dư giảm dần.</t>
        </is>
      </c>
      <c r="C14" s="37" t="n"/>
      <c r="D14" s="38" t="n"/>
    </row>
    <row r="15" ht="20" customHeight="1">
      <c r="A15" s="32" t="inlineStr">
        <is>
          <t>Cột M: Tỷ lệ KH/năm</t>
        </is>
      </c>
      <c r="B15" s="4" t="inlineStr">
        <is>
          <t>Tự động = 12 / Thời gian khấu hao (tháng). Hiển thị dạng %.</t>
        </is>
      </c>
      <c r="C15" s="37" t="n"/>
      <c r="D15" s="38" t="n"/>
    </row>
    <row r="16" ht="20" customHeight="1">
      <c r="A16" s="30" t="inlineStr">
        <is>
          <t>Cột P: Tình trạng</t>
        </is>
      </c>
      <c r="B16" s="11" t="inlineStr">
        <is>
          <t>Đang sử dụng / Thanh lý / Cho thuê / Hỏng.</t>
        </is>
      </c>
      <c r="C16" s="37" t="n"/>
      <c r="D16" s="38" t="n"/>
    </row>
    <row r="17" ht="20" customHeight="1">
      <c r="A17" s="32" t="inlineStr"/>
      <c r="B17" s="4" t="inlineStr"/>
      <c r="C17" s="37" t="n"/>
      <c r="D17" s="38" t="n"/>
    </row>
    <row r="18" ht="20" customHeight="1">
      <c r="A18" s="29" t="inlineStr">
        <is>
          <t>SHEET 2 — Bang_khau_hao</t>
        </is>
      </c>
      <c r="B18" s="37" t="n"/>
      <c r="C18" s="37" t="n"/>
      <c r="D18" s="38" t="n"/>
    </row>
    <row r="19" ht="20" customHeight="1">
      <c r="A19" s="32" t="inlineStr">
        <is>
          <t>Cột A: Mã TSCĐ</t>
        </is>
      </c>
      <c r="B19" s="4" t="inlineStr">
        <is>
          <t>Nhập mã giống Sheet 1 để VLOOKUP tự tra dữ liệu.</t>
        </is>
      </c>
      <c r="C19" s="37" t="n"/>
      <c r="D19" s="38" t="n"/>
    </row>
    <row r="20" ht="20" customHeight="1">
      <c r="A20" s="30" t="inlineStr">
        <is>
          <t>Cột C: Nguyên giá</t>
        </is>
      </c>
      <c r="B20" s="11" t="inlineStr">
        <is>
          <t>Tự động lấy từ Sheet 1 bằng VLOOKUP.</t>
        </is>
      </c>
      <c r="C20" s="37" t="n"/>
      <c r="D20" s="38" t="n"/>
    </row>
    <row r="21" ht="20" customHeight="1">
      <c r="A21" s="32" t="inlineStr">
        <is>
          <t>Cột D: GT còn lại đầu kỳ</t>
        </is>
      </c>
      <c r="B21" s="4" t="inlineStr">
        <is>
          <t>Giá trị còn lại tại đầu tháng khấu hao hiện tại.</t>
        </is>
      </c>
      <c r="C21" s="37" t="n"/>
      <c r="D21" s="38" t="n"/>
    </row>
    <row r="22" ht="20" customHeight="1">
      <c r="A22" s="30" t="inlineStr">
        <is>
          <t>Cột E: KH tháng này</t>
        </is>
      </c>
      <c r="B22" s="11">
        <f> Nguyên giá ÷ Thời gian khấu hao. Bằng 0 khi đã khấu hao hết.</f>
        <v/>
      </c>
      <c r="C22" s="37" t="n"/>
      <c r="D22" s="38" t="n"/>
    </row>
    <row r="23" ht="20" customHeight="1">
      <c r="A23" s="32" t="inlineStr">
        <is>
          <t>Cột F: KH lũy kế</t>
        </is>
      </c>
      <c r="B23" s="4">
        <f> KH tháng × Số tháng đã khấu hao.</f>
        <v/>
      </c>
      <c r="C23" s="37" t="n"/>
      <c r="D23" s="38" t="n"/>
    </row>
    <row r="24" ht="20" customHeight="1">
      <c r="A24" s="30" t="inlineStr">
        <is>
          <t>Cột G: GT còn lại cuối kỳ</t>
        </is>
      </c>
      <c r="B24" s="11">
        <f> MAX(0, Nguyên giá – KH lũy kế). Không bao giờ âm.</f>
        <v/>
      </c>
      <c r="C24" s="37" t="n"/>
      <c r="D24" s="38" t="n"/>
    </row>
    <row r="25" ht="20" customHeight="1">
      <c r="A25" s="32" t="inlineStr">
        <is>
          <t>Cột H: Số tháng đã KH</t>
        </is>
      </c>
      <c r="B25" s="4" t="inlineStr">
        <is>
          <t>Nhập tay số tháng đã khấu hao tính đến thời điểm hiện tại.</t>
        </is>
      </c>
      <c r="C25" s="37" t="n"/>
      <c r="D25" s="38" t="n"/>
    </row>
    <row r="26" ht="20" customHeight="1">
      <c r="A26" s="30" t="inlineStr">
        <is>
          <t>Cột I: Số tháng còn lại</t>
        </is>
      </c>
      <c r="B26" s="11" t="inlineStr">
        <is>
          <t>Tự động = Tổng thời gian KH – Số tháng đã KH.</t>
        </is>
      </c>
      <c r="C26" s="37" t="n"/>
      <c r="D26" s="38" t="n"/>
    </row>
    <row r="27" ht="20" customHeight="1">
      <c r="A27" s="32" t="inlineStr">
        <is>
          <t>Cột J: Trạng thái</t>
        </is>
      </c>
      <c r="B27" s="4" t="inlineStr">
        <is>
          <t>"Đang khấu hao" (nền xanh) / "Đã khấu hao hết" (nền đỏ).</t>
        </is>
      </c>
      <c r="C27" s="37" t="n"/>
      <c r="D27" s="38" t="n"/>
    </row>
    <row r="28" ht="20" customHeight="1">
      <c r="A28" s="30" t="inlineStr"/>
      <c r="B28" s="11" t="inlineStr"/>
      <c r="C28" s="37" t="n"/>
      <c r="D28" s="38" t="n"/>
    </row>
    <row r="29" ht="20" customHeight="1">
      <c r="A29" s="29" t="inlineStr">
        <is>
          <t>SHEET 3 — Tong_hop_Dashboard</t>
        </is>
      </c>
      <c r="B29" s="37" t="n"/>
      <c r="C29" s="37" t="n"/>
      <c r="D29" s="38" t="n"/>
    </row>
    <row r="30" ht="20" customHeight="1">
      <c r="A30" s="30" t="inlineStr">
        <is>
          <t>KPI tổng hợp</t>
        </is>
      </c>
      <c r="B30" s="11" t="inlineStr">
        <is>
          <t>Hiển thị tổng nguyên giá, KH lũy kế, giá trị còn lại, số lượng TS.</t>
        </is>
      </c>
      <c r="C30" s="37" t="n"/>
      <c r="D30" s="38" t="n"/>
    </row>
    <row r="31" ht="20" customHeight="1">
      <c r="A31" s="32" t="inlineStr">
        <is>
          <t>Biểu đồ cột</t>
        </is>
      </c>
      <c r="B31" s="4" t="inlineStr">
        <is>
          <t>So sánh nguyên giá và KH lũy kế của từng tài sản.</t>
        </is>
      </c>
      <c r="C31" s="37" t="n"/>
      <c r="D31" s="38" t="n"/>
    </row>
    <row r="32" ht="20" customHeight="1">
      <c r="A32" s="30" t="inlineStr">
        <is>
          <t>Biểu đồ tròn</t>
        </is>
      </c>
      <c r="B32" s="11" t="inlineStr">
        <is>
          <t>Tỷ trọng giá trị còn lại của các tài sản.</t>
        </is>
      </c>
      <c r="C32" s="37" t="n"/>
      <c r="D32" s="38" t="n"/>
    </row>
    <row r="33" ht="20" customHeight="1">
      <c r="A33" s="32" t="inlineStr"/>
      <c r="B33" s="4" t="inlineStr"/>
      <c r="C33" s="37" t="n"/>
      <c r="D33" s="38" t="n"/>
    </row>
    <row r="34" ht="20" customHeight="1">
      <c r="A34" s="29" t="inlineStr">
        <is>
          <t>QUY ƯỚC CHUNG</t>
        </is>
      </c>
      <c r="B34" s="37" t="n"/>
      <c r="C34" s="37" t="n"/>
      <c r="D34" s="38" t="n"/>
    </row>
    <row r="35" ht="20" customHeight="1">
      <c r="A35" s="32" t="inlineStr">
        <is>
          <t>Định dạng ngày</t>
        </is>
      </c>
      <c r="B35" s="4" t="inlineStr">
        <is>
          <t>Sử dụng DD/MM/YYYY theo chuẩn Việt Nam (ví dụ: 05/01/2026).</t>
        </is>
      </c>
      <c r="C35" s="37" t="n"/>
      <c r="D35" s="38" t="n"/>
    </row>
    <row r="36" ht="20" customHeight="1">
      <c r="A36" s="30" t="inlineStr">
        <is>
          <t>Đơn vị tiền tệ</t>
        </is>
      </c>
      <c r="B36" s="11" t="inlineStr">
        <is>
          <t>Tất cả giá trị tiền tệ hiển thị theo định dạng: 1.234.567 ₫ (VNĐ).</t>
        </is>
      </c>
      <c r="C36" s="37" t="n"/>
      <c r="D36" s="38" t="n"/>
    </row>
    <row r="37" ht="20" customHeight="1">
      <c r="A37" s="32" t="inlineStr">
        <is>
          <t>Ô nền vàng nhạt</t>
        </is>
      </c>
      <c r="B37" s="4" t="inlineStr">
        <is>
          <t>Ô màu vàng nhạt (#FFFBEB) = Ô nhập liệu. Người dùng cần nhập vào đây.</t>
        </is>
      </c>
      <c r="C37" s="37" t="n"/>
      <c r="D37" s="38" t="n"/>
    </row>
    <row r="38" ht="20" customHeight="1">
      <c r="A38" s="30" t="inlineStr">
        <is>
          <t>Ô nền xanh nhạt</t>
        </is>
      </c>
      <c r="B38" s="11" t="inlineStr">
        <is>
          <t>Ô màu xanh nhạt (#F0FDFA) = Ô công thức tự động. Không nên sửa tay.</t>
        </is>
      </c>
      <c r="C38" s="37" t="n"/>
      <c r="D38" s="38" t="n"/>
    </row>
    <row r="39" ht="20" customHeight="1">
      <c r="A39" s="32" t="inlineStr">
        <is>
          <t>Phương pháp KH</t>
        </is>
      </c>
      <c r="B39" s="4" t="inlineStr">
        <is>
          <t>Đường thẳng: KH đều nhau mỗi tháng = Nguyên giá ÷ Thời gian (tháng).</t>
        </is>
      </c>
      <c r="C39" s="37" t="n"/>
      <c r="D39" s="38" t="n"/>
    </row>
    <row r="40" ht="20" customHeight="1">
      <c r="A40" s="30" t="inlineStr">
        <is>
          <t>Theo dõi định kỳ</t>
        </is>
      </c>
      <c r="B40" s="11" t="inlineStr">
        <is>
          <t>Cập nhật cột 'Số tháng đã KH' (Sheet 2, cột H) mỗi tháng để bảng tự cập nhật.</t>
        </is>
      </c>
      <c r="C40" s="37" t="n"/>
      <c r="D40" s="38" t="n"/>
    </row>
  </sheetData>
  <mergeCells count="39">
    <mergeCell ref="A1:D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A29:D29"/>
    <mergeCell ref="B30:D30"/>
    <mergeCell ref="B31:D31"/>
    <mergeCell ref="B32:D32"/>
    <mergeCell ref="B33:D33"/>
    <mergeCell ref="A34:D34"/>
    <mergeCell ref="B35:D35"/>
    <mergeCell ref="B36:D36"/>
    <mergeCell ref="B37:D37"/>
    <mergeCell ref="B38:D38"/>
    <mergeCell ref="B39:D39"/>
    <mergeCell ref="B40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2026-06-05T18:42:58Z</dcterms:created>
  <dcterms:modified xmlns:dcterms="http://purl.org/dc/terms/" xmlns:xsi="http://www.w3.org/2001/XMLSchema-instance" xsi:type="dcterms:W3CDTF">2026-06-05T18:42:58Z</dcterms:modified>
</cp:coreProperties>
</file>